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firstSheet="19" activeTab="25"/>
  </bookViews>
  <sheets>
    <sheet name="CENIK" sheetId="1" r:id="rId1"/>
    <sheet name="PLOCHY" sheetId="2" r:id="rId2"/>
    <sheet name="SOUCTY" sheetId="3" r:id="rId3"/>
    <sheet name="Areál MŠ (1)" sheetId="4" r:id="rId4"/>
    <sheet name="Autokemp Bučnice (2)" sheetId="5" r:id="rId5"/>
    <sheet name="Bohdašín (3)" sheetId="6" r:id="rId6"/>
    <sheet name="Horní Teplice (4)" sheetId="7" r:id="rId7"/>
    <sheet name="Hřbitov - Javorov a Dědov (5)" sheetId="8" r:id="rId8"/>
    <sheet name="Hřbitov - Teplice nad Met (6)" sheetId="9" r:id="rId9"/>
    <sheet name="Hřbitov - Zdoňov (7)" sheetId="10" r:id="rId10"/>
    <sheet name="Intravilán obce (8)" sheetId="11" r:id="rId11"/>
    <sheet name="Javor a Dědov (9)" sheetId="12" r:id="rId12"/>
    <sheet name="Koupaliště (10)" sheetId="13" r:id="rId13"/>
    <sheet name="Lachov (11)" sheetId="14" r:id="rId14"/>
    <sheet name="Na Výsluní (12)" sheetId="15" r:id="rId15"/>
    <sheet name="Náměstí a okolí (13)" sheetId="16" r:id="rId16"/>
    <sheet name="Park - Teplice nad Metují (14)" sheetId="17" r:id="rId17"/>
    <sheet name="Rooseveltova 15 (15)" sheetId="18" r:id="rId18"/>
    <sheet name="Sportcentrum (16)" sheetId="19" r:id="rId19"/>
    <sheet name="Teplice - jih (17)" sheetId="20" r:id="rId20"/>
    <sheet name="Teplické skály vstup (18)" sheetId="21" r:id="rId21"/>
    <sheet name="U koupaliště (19)" sheetId="22" r:id="rId22"/>
    <sheet name="U technických služeb (20)" sheetId="23" r:id="rId23"/>
    <sheet name="U vodních nádrží (21)" sheetId="24" r:id="rId24"/>
    <sheet name="Za Školou (22)" sheetId="25" r:id="rId25"/>
    <sheet name="Zdoňov (23)" sheetId="26" r:id="rId26"/>
  </sheets>
  <definedNames/>
  <calcPr fullCalcOnLoad="1"/>
</workbook>
</file>

<file path=xl/sharedStrings.xml><?xml version="1.0" encoding="utf-8"?>
<sst xmlns="http://schemas.openxmlformats.org/spreadsheetml/2006/main" count="1941" uniqueCount="164">
  <si>
    <t>Jednotkový ceník</t>
  </si>
  <si>
    <t>Jednotková cena</t>
  </si>
  <si>
    <t>Celkové množství</t>
  </si>
  <si>
    <t>Celkové množství s opak.</t>
  </si>
  <si>
    <t>jednotka</t>
  </si>
  <si>
    <t>do 1:5</t>
  </si>
  <si>
    <t>1:5 - 1:2</t>
  </si>
  <si>
    <t>nad 1:2</t>
  </si>
  <si>
    <t>10200 - solitérní keř</t>
  </si>
  <si>
    <t>Řez keřů netrnitých průklestem</t>
  </si>
  <si>
    <t>kus</t>
  </si>
  <si>
    <t>10201 - solitérní keř listnatý</t>
  </si>
  <si>
    <t>10202 - solitérní keř jehličnatý</t>
  </si>
  <si>
    <t>10203 - keř jehličnatý tvarovaný</t>
  </si>
  <si>
    <t>10206 - keř listnatý tvarovaný</t>
  </si>
  <si>
    <t>10300 - mobilní zeleň</t>
  </si>
  <si>
    <t>Doplnění zeminy nebo substrátu do 10 cm</t>
  </si>
  <si>
    <t>Odplevelení výsadeb</t>
  </si>
  <si>
    <t>Příplatek k odplevelení za odplevelení v nádobách</t>
  </si>
  <si>
    <t>Příplatek k zalití rostlin</t>
  </si>
  <si>
    <t>Zalitií rostlin</t>
  </si>
  <si>
    <t>10301 - mobilní zeleň dočasná</t>
  </si>
  <si>
    <t>Příplatek za výsadbu do nádob</t>
  </si>
  <si>
    <t>Příplatek za zrušení výsadeb z nádob</t>
  </si>
  <si>
    <t>Výsadba květin (4ks/nádoba)</t>
  </si>
  <si>
    <t>Zrušení květinových výsadeb (4ks/nádoba)</t>
  </si>
  <si>
    <t>10302 - mobilní zeleň trvalá</t>
  </si>
  <si>
    <t>20101 - živý plot tvarovaný listnatý</t>
  </si>
  <si>
    <t>Řez živých plotů</t>
  </si>
  <si>
    <t>povrch</t>
  </si>
  <si>
    <t>20102 - živý plot tvarovaný jehličnatý</t>
  </si>
  <si>
    <t>20103 - živý plot tvarovaný smíšený</t>
  </si>
  <si>
    <t>20201 - živý plot netvarovaný listnatý</t>
  </si>
  <si>
    <t>Průklest keře</t>
  </si>
  <si>
    <t>plocha</t>
  </si>
  <si>
    <t>20202 - živý plot netvarovaný jehličnatý</t>
  </si>
  <si>
    <t>20300 - plocha keřů</t>
  </si>
  <si>
    <t>20301 - plocha keřů listnatá</t>
  </si>
  <si>
    <t>20302 - plocha keřů jehličnatá</t>
  </si>
  <si>
    <t>20303 - plocha keřů smíšená</t>
  </si>
  <si>
    <t>20304 - plocha keřů jehličnatá tvarovaná</t>
  </si>
  <si>
    <t>Tvarovací řez</t>
  </si>
  <si>
    <t>20305 - plocha keřů smíšená tvarovaná</t>
  </si>
  <si>
    <t>20306 - plocha keřů listnatá tvarovaná</t>
  </si>
  <si>
    <t>20310 - skupina keřů s podrostem trávníku</t>
  </si>
  <si>
    <t>Pokosení porostu s odstraněním pokosené hmoty</t>
  </si>
  <si>
    <t>20311 - skupina keřů listnatá s podrostem trávníku</t>
  </si>
  <si>
    <t>20312 - skupina keřů jehličnatá s podrostem trávníku</t>
  </si>
  <si>
    <t>20313 - skupina keřů smíšená s podrostem trávníku</t>
  </si>
  <si>
    <t>20800 - záhon trvalek</t>
  </si>
  <si>
    <t>Dosadba uhynulých trvalek - do 50% ztrát</t>
  </si>
  <si>
    <t>Odplevelení s nakypřením + odpíchnutí okrajů</t>
  </si>
  <si>
    <t>Zálivka rostlin 10 l/m2</t>
  </si>
  <si>
    <t>20803 - záhon</t>
  </si>
  <si>
    <t>20804 - záhon s kapradinami</t>
  </si>
  <si>
    <t>20805 - záhon s okrasnými travami</t>
  </si>
  <si>
    <t>20900 - záhon růží</t>
  </si>
  <si>
    <t>Jarní řez (4ks/m2)</t>
  </si>
  <si>
    <t>Odplevelení s nakypřením včetně odpichnutí okrajů, včetně odstranění odkvetlých částí</t>
  </si>
  <si>
    <t>Vypletí bez odkopávky + odstranění odkvetlých částí</t>
  </si>
  <si>
    <t>21700 - skupina stromů s podrostem trávníku</t>
  </si>
  <si>
    <t>21701 - skupina stromů s podrostem trávníku listnatá</t>
  </si>
  <si>
    <t>21702 - skupina stromů s podrostem trávníku jehličnatá</t>
  </si>
  <si>
    <t>21703 - skupina stromů s podrostem trávníku smíšená</t>
  </si>
  <si>
    <t>21800 - skupina stromů s podrostem keřů</t>
  </si>
  <si>
    <t>50200 - parkový</t>
  </si>
  <si>
    <t>Jarní vyhrabání</t>
  </si>
  <si>
    <t>Pokos se sběrem</t>
  </si>
  <si>
    <t>50300 - luční</t>
  </si>
  <si>
    <t>50400 - hřišťový</t>
  </si>
  <si>
    <t>Podzimní vyhrabání</t>
  </si>
  <si>
    <t>50500 - extenzivní</t>
  </si>
  <si>
    <t>Seznam ploch a přehled ceny údržby za plochu</t>
  </si>
  <si>
    <t>Cena celkem:</t>
  </si>
  <si>
    <t>Plocha</t>
  </si>
  <si>
    <t>Cena údržby</t>
  </si>
  <si>
    <t>Skupina ploch</t>
  </si>
  <si>
    <t>Typ prvku</t>
  </si>
  <si>
    <t>Cena</t>
  </si>
  <si>
    <t>Základní plocha: Areál MŠ</t>
  </si>
  <si>
    <t>Intezitní třída plochy:</t>
  </si>
  <si>
    <t xml:space="preserve">1 - Mimořádné nároky na péči </t>
  </si>
  <si>
    <t>množství</t>
  </si>
  <si>
    <t>cena</t>
  </si>
  <si>
    <t>opakování</t>
  </si>
  <si>
    <t>Intenzitní třída 1</t>
  </si>
  <si>
    <t>Teplice nad Metují</t>
  </si>
  <si>
    <t>Areál MŠ</t>
  </si>
  <si>
    <t>10201</t>
  </si>
  <si>
    <t>10206</t>
  </si>
  <si>
    <t>10301</t>
  </si>
  <si>
    <t>10302</t>
  </si>
  <si>
    <t>20301</t>
  </si>
  <si>
    <t>20311</t>
  </si>
  <si>
    <t>20800</t>
  </si>
  <si>
    <t>20803</t>
  </si>
  <si>
    <t>21702</t>
  </si>
  <si>
    <t>50200</t>
  </si>
  <si>
    <t>Intenzitní třída 2</t>
  </si>
  <si>
    <t>Intenzitní třída 3</t>
  </si>
  <si>
    <t>Základní plocha: Autokemp Bučnice</t>
  </si>
  <si>
    <t>Autokemp Bučnice</t>
  </si>
  <si>
    <t>10202</t>
  </si>
  <si>
    <t>Základní plocha: Bohdašín</t>
  </si>
  <si>
    <t xml:space="preserve">2 - Průměrné nároky na péči </t>
  </si>
  <si>
    <t>Bohdašín</t>
  </si>
  <si>
    <t>20102</t>
  </si>
  <si>
    <t>20202</t>
  </si>
  <si>
    <t>20313</t>
  </si>
  <si>
    <t>21701</t>
  </si>
  <si>
    <t>21703</t>
  </si>
  <si>
    <t>50300</t>
  </si>
  <si>
    <t>Základní plocha: Horní Teplice</t>
  </si>
  <si>
    <t>Horní Teplice</t>
  </si>
  <si>
    <t>20101</t>
  </si>
  <si>
    <t>20302</t>
  </si>
  <si>
    <t>50500</t>
  </si>
  <si>
    <t>Základní plocha: Hřbitov - Javorov a Dědov</t>
  </si>
  <si>
    <t>Základní plocha: Hřbitov - Teplice nad Metují</t>
  </si>
  <si>
    <t>Hřbitov - Teplice nad Metují</t>
  </si>
  <si>
    <t>Základní plocha: Hřbitov - Zdoňov</t>
  </si>
  <si>
    <t>Hřbitov - Zdoňov</t>
  </si>
  <si>
    <t>Základní plocha: Intravilán obce</t>
  </si>
  <si>
    <t>Intravilán obce</t>
  </si>
  <si>
    <t>20306</t>
  </si>
  <si>
    <t>Základní plocha: Javor a Dědov</t>
  </si>
  <si>
    <t>Základní plocha: Koupaliště</t>
  </si>
  <si>
    <t>Koupaliště</t>
  </si>
  <si>
    <t>Základní plocha: Lachov</t>
  </si>
  <si>
    <t>Lachov</t>
  </si>
  <si>
    <t>10203</t>
  </si>
  <si>
    <t>20300</t>
  </si>
  <si>
    <t>20303</t>
  </si>
  <si>
    <t>20900</t>
  </si>
  <si>
    <t>Základní plocha: Na Výsluní</t>
  </si>
  <si>
    <t>Na Výsluní</t>
  </si>
  <si>
    <t>Základní plocha: Náměstí a okolí</t>
  </si>
  <si>
    <t>Náměstí a okolí</t>
  </si>
  <si>
    <t>20805</t>
  </si>
  <si>
    <t>Základní plocha: Park - Teplice nad Metují</t>
  </si>
  <si>
    <t>Park - Teplice nad Metují</t>
  </si>
  <si>
    <t>20312</t>
  </si>
  <si>
    <t>Základní plocha: Rooseveltova 15</t>
  </si>
  <si>
    <t>Základní plocha: Sportcentrum</t>
  </si>
  <si>
    <t>Sportcentrum</t>
  </si>
  <si>
    <t>Základní plocha: Teplice - jih</t>
  </si>
  <si>
    <t>Základní plocha: Teplické skály vstup</t>
  </si>
  <si>
    <t>Teplické skály vstup</t>
  </si>
  <si>
    <t>Základní plocha: U koupaliště</t>
  </si>
  <si>
    <t>U koupaliště</t>
  </si>
  <si>
    <t>20804</t>
  </si>
  <si>
    <t>Základní plocha: U technických služeb</t>
  </si>
  <si>
    <t>U technických služeb</t>
  </si>
  <si>
    <t>Základní plocha: U vodních nádrží</t>
  </si>
  <si>
    <t>Základní plocha: Za Školou</t>
  </si>
  <si>
    <t>Za Školou</t>
  </si>
  <si>
    <t>Základní plocha: Zdoňov</t>
  </si>
  <si>
    <t>Zdoňov</t>
  </si>
  <si>
    <t>Hřbitov - Javorov a Dědov</t>
  </si>
  <si>
    <t>Javor a Dědov</t>
  </si>
  <si>
    <t>Rooseveltova 15</t>
  </si>
  <si>
    <t>Teplice - jih</t>
  </si>
  <si>
    <t>U vodních nádrží</t>
  </si>
  <si>
    <t>Typ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</si>
</sst>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&quot; Kč&quot;"/>
  </numFmts>
  <fonts count="37">
    <font>
      <sz val="10"/>
      <name val="Arial"/>
      <family val="0"/>
    </font>
    <font>
      <b/>
      <sz val="9"/>
      <color indexed="63"/>
      <name val="Arial"/>
      <family val="0"/>
    </font>
    <font>
      <sz val="9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0" fontId="22" fillId="20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wrapText="1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wrapText="1"/>
      <protection/>
    </xf>
    <xf numFmtId="0" fontId="2" fillId="0" borderId="15" xfId="0" applyFont="1" applyFill="1" applyBorder="1" applyAlignment="1" applyProtection="1">
      <alignment horizontal="center"/>
      <protection/>
    </xf>
    <xf numFmtId="4" fontId="2" fillId="0" borderId="15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4" fontId="2" fillId="0" borderId="15" xfId="0" applyNumberFormat="1" applyFont="1" applyFill="1" applyBorder="1" applyAlignment="1" applyProtection="1">
      <alignment/>
      <protection/>
    </xf>
    <xf numFmtId="164" fontId="2" fillId="33" borderId="16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164" fontId="1" fillId="33" borderId="14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1" fillId="33" borderId="14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0</xdr:rowOff>
    </xdr:from>
    <xdr:to>
      <xdr:col>2</xdr:col>
      <xdr:colOff>457200</xdr:colOff>
      <xdr:row>62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2</xdr:col>
      <xdr:colOff>333375</xdr:colOff>
      <xdr:row>38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0</xdr:rowOff>
    </xdr:from>
    <xdr:to>
      <xdr:col>2</xdr:col>
      <xdr:colOff>333375</xdr:colOff>
      <xdr:row>53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1505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48</xdr:row>
      <xdr:rowOff>0</xdr:rowOff>
    </xdr:from>
    <xdr:to>
      <xdr:col>2</xdr:col>
      <xdr:colOff>333375</xdr:colOff>
      <xdr:row>65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4390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61</xdr:row>
      <xdr:rowOff>0</xdr:rowOff>
    </xdr:from>
    <xdr:to>
      <xdr:col>2</xdr:col>
      <xdr:colOff>333375</xdr:colOff>
      <xdr:row>78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030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0</xdr:rowOff>
    </xdr:from>
    <xdr:to>
      <xdr:col>2</xdr:col>
      <xdr:colOff>333375</xdr:colOff>
      <xdr:row>51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3407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2</xdr:col>
      <xdr:colOff>333375</xdr:colOff>
      <xdr:row>26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0</xdr:rowOff>
    </xdr:from>
    <xdr:to>
      <xdr:col>2</xdr:col>
      <xdr:colOff>333375</xdr:colOff>
      <xdr:row>44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2</xdr:col>
      <xdr:colOff>333375</xdr:colOff>
      <xdr:row>26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2</xdr:col>
      <xdr:colOff>333375</xdr:colOff>
      <xdr:row>60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0565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2</xdr:col>
      <xdr:colOff>333375</xdr:colOff>
      <xdr:row>49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2447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2</xdr:col>
      <xdr:colOff>333375</xdr:colOff>
      <xdr:row>33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2</xdr:col>
      <xdr:colOff>333375</xdr:colOff>
      <xdr:row>38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905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2</xdr:col>
      <xdr:colOff>333375</xdr:colOff>
      <xdr:row>26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0</xdr:rowOff>
    </xdr:from>
    <xdr:to>
      <xdr:col>2</xdr:col>
      <xdr:colOff>333375</xdr:colOff>
      <xdr:row>58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8180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54</xdr:row>
      <xdr:rowOff>0</xdr:rowOff>
    </xdr:from>
    <xdr:to>
      <xdr:col>2</xdr:col>
      <xdr:colOff>333375</xdr:colOff>
      <xdr:row>71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5832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0</xdr:rowOff>
    </xdr:from>
    <xdr:to>
      <xdr:col>2</xdr:col>
      <xdr:colOff>333375</xdr:colOff>
      <xdr:row>46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020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0</xdr:rowOff>
    </xdr:from>
    <xdr:to>
      <xdr:col>2</xdr:col>
      <xdr:colOff>457200</xdr:colOff>
      <xdr:row>53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2</xdr:col>
      <xdr:colOff>333375</xdr:colOff>
      <xdr:row>26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2</xdr:col>
      <xdr:colOff>333375</xdr:colOff>
      <xdr:row>28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405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2</xdr:col>
      <xdr:colOff>333375</xdr:colOff>
      <xdr:row>29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61</xdr:row>
      <xdr:rowOff>0</xdr:rowOff>
    </xdr:from>
    <xdr:to>
      <xdr:col>2</xdr:col>
      <xdr:colOff>333375</xdr:colOff>
      <xdr:row>78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0605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2</xdr:col>
      <xdr:colOff>333375</xdr:colOff>
      <xdr:row>26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1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9.8515625" style="0" bestFit="1" customWidth="1"/>
    <col min="2" max="2" width="7.7109375" style="0" bestFit="1" customWidth="1"/>
    <col min="3" max="4" width="8.8515625" style="0" bestFit="1" customWidth="1"/>
  </cols>
  <sheetData>
    <row r="1" spans="1:11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4" spans="3:11" ht="12.75">
      <c r="C4" s="28" t="s">
        <v>1</v>
      </c>
      <c r="D4" s="28"/>
      <c r="E4" s="28"/>
      <c r="F4" s="28" t="s">
        <v>2</v>
      </c>
      <c r="G4" s="28"/>
      <c r="H4" s="28"/>
      <c r="I4" s="28" t="s">
        <v>3</v>
      </c>
      <c r="J4" s="28"/>
      <c r="K4" s="28"/>
    </row>
    <row r="5" spans="2:11" ht="12.75">
      <c r="B5" s="2" t="s">
        <v>4</v>
      </c>
      <c r="C5" s="2" t="s">
        <v>5</v>
      </c>
      <c r="D5" s="2" t="s">
        <v>6</v>
      </c>
      <c r="E5" s="2" t="s">
        <v>7</v>
      </c>
      <c r="F5" s="2" t="s">
        <v>5</v>
      </c>
      <c r="G5" s="2" t="s">
        <v>6</v>
      </c>
      <c r="H5" s="2" t="s">
        <v>7</v>
      </c>
      <c r="I5" s="2" t="s">
        <v>5</v>
      </c>
      <c r="J5" s="2" t="s">
        <v>6</v>
      </c>
      <c r="K5" s="2" t="s">
        <v>7</v>
      </c>
    </row>
    <row r="6" ht="12.75">
      <c r="A6" s="3" t="s">
        <v>8</v>
      </c>
    </row>
    <row r="7" spans="1:11" ht="12.75">
      <c r="A7" s="4" t="s">
        <v>9</v>
      </c>
      <c r="B7" s="4" t="s">
        <v>10</v>
      </c>
      <c r="C7" s="5">
        <v>60.5</v>
      </c>
      <c r="D7" s="5">
        <v>60.5</v>
      </c>
      <c r="E7" s="5">
        <v>60.5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ht="12.75">
      <c r="A8" s="3" t="s">
        <v>11</v>
      </c>
    </row>
    <row r="9" spans="1:11" ht="12.75">
      <c r="A9" s="4" t="s">
        <v>9</v>
      </c>
      <c r="B9" s="4" t="s">
        <v>10</v>
      </c>
      <c r="C9" s="5">
        <v>60.5</v>
      </c>
      <c r="D9" s="5">
        <v>60.5</v>
      </c>
      <c r="E9" s="5">
        <v>60.5</v>
      </c>
      <c r="F9" s="4">
        <v>102</v>
      </c>
      <c r="G9" s="4">
        <v>0</v>
      </c>
      <c r="H9" s="4">
        <v>0</v>
      </c>
      <c r="I9" s="4">
        <v>102</v>
      </c>
      <c r="J9" s="4">
        <v>0</v>
      </c>
      <c r="K9" s="4">
        <v>0</v>
      </c>
    </row>
    <row r="10" ht="12.75">
      <c r="A10" s="3" t="s">
        <v>12</v>
      </c>
    </row>
    <row r="11" spans="1:11" ht="12.75">
      <c r="A11" s="4" t="s">
        <v>9</v>
      </c>
      <c r="B11" s="4" t="s">
        <v>10</v>
      </c>
      <c r="C11" s="5">
        <v>60.5</v>
      </c>
      <c r="D11" s="5">
        <v>60.5</v>
      </c>
      <c r="E11" s="5">
        <v>60.5</v>
      </c>
      <c r="F11" s="4">
        <v>31</v>
      </c>
      <c r="G11" s="4">
        <v>0</v>
      </c>
      <c r="H11" s="4">
        <v>0</v>
      </c>
      <c r="I11" s="4">
        <v>31</v>
      </c>
      <c r="J11" s="4">
        <v>0</v>
      </c>
      <c r="K11" s="4">
        <v>0</v>
      </c>
    </row>
    <row r="12" ht="12.75">
      <c r="A12" s="3" t="s">
        <v>13</v>
      </c>
    </row>
    <row r="13" spans="1:11" ht="12.75">
      <c r="A13" s="4" t="s">
        <v>9</v>
      </c>
      <c r="B13" s="4" t="s">
        <v>10</v>
      </c>
      <c r="C13" s="5">
        <v>60.5</v>
      </c>
      <c r="D13" s="5">
        <v>60.5</v>
      </c>
      <c r="E13" s="5">
        <v>60.5</v>
      </c>
      <c r="F13" s="4">
        <v>13</v>
      </c>
      <c r="G13" s="4">
        <v>0</v>
      </c>
      <c r="H13" s="4">
        <v>0</v>
      </c>
      <c r="I13" s="4">
        <v>13</v>
      </c>
      <c r="J13" s="4">
        <v>0</v>
      </c>
      <c r="K13" s="4">
        <v>0</v>
      </c>
    </row>
    <row r="14" ht="12.75">
      <c r="A14" s="3" t="s">
        <v>14</v>
      </c>
    </row>
    <row r="15" spans="1:11" ht="12.75">
      <c r="A15" s="4" t="s">
        <v>9</v>
      </c>
      <c r="B15" s="4" t="s">
        <v>10</v>
      </c>
      <c r="C15" s="5">
        <v>60.5</v>
      </c>
      <c r="D15" s="5">
        <v>60.5</v>
      </c>
      <c r="E15" s="5">
        <v>60.5</v>
      </c>
      <c r="F15" s="4">
        <v>51</v>
      </c>
      <c r="G15" s="4">
        <v>0</v>
      </c>
      <c r="H15" s="4">
        <v>0</v>
      </c>
      <c r="I15" s="4">
        <v>51</v>
      </c>
      <c r="J15" s="4">
        <v>0</v>
      </c>
      <c r="K15" s="4">
        <v>0</v>
      </c>
    </row>
    <row r="16" ht="12.75">
      <c r="A16" s="3" t="s">
        <v>15</v>
      </c>
    </row>
    <row r="17" spans="1:11" ht="12.75">
      <c r="A17" s="4" t="s">
        <v>16</v>
      </c>
      <c r="B17" s="4" t="s">
        <v>10</v>
      </c>
      <c r="C17" s="5">
        <v>17.7</v>
      </c>
      <c r="D17" s="5">
        <v>17.7</v>
      </c>
      <c r="E17" s="5">
        <v>17.7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2.75">
      <c r="A18" s="4" t="s">
        <v>17</v>
      </c>
      <c r="B18" s="4" t="s">
        <v>10</v>
      </c>
      <c r="C18" s="5">
        <v>31.2</v>
      </c>
      <c r="D18" s="5">
        <v>31.2</v>
      </c>
      <c r="E18" s="5">
        <v>31.2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2.75">
      <c r="A19" s="4" t="s">
        <v>18</v>
      </c>
      <c r="B19" s="4" t="s">
        <v>10</v>
      </c>
      <c r="C19" s="5">
        <v>23</v>
      </c>
      <c r="D19" s="5">
        <v>23</v>
      </c>
      <c r="E19" s="5">
        <v>23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2.75">
      <c r="A20" s="4" t="s">
        <v>19</v>
      </c>
      <c r="B20" s="4" t="s">
        <v>10</v>
      </c>
      <c r="C20" s="5">
        <v>21.9</v>
      </c>
      <c r="D20" s="5">
        <v>21.9</v>
      </c>
      <c r="E20" s="5">
        <v>21.9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2.75">
      <c r="A21" s="4" t="s">
        <v>20</v>
      </c>
      <c r="B21" s="4" t="s">
        <v>10</v>
      </c>
      <c r="C21" s="5">
        <v>4.6</v>
      </c>
      <c r="D21" s="5">
        <v>4.6</v>
      </c>
      <c r="E21" s="5">
        <v>4.6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ht="12.75">
      <c r="A22" s="3" t="s">
        <v>21</v>
      </c>
    </row>
    <row r="23" spans="1:11" ht="12.75">
      <c r="A23" s="4" t="s">
        <v>16</v>
      </c>
      <c r="B23" s="4" t="s">
        <v>10</v>
      </c>
      <c r="C23" s="5">
        <v>17.7</v>
      </c>
      <c r="D23" s="5">
        <v>17.7</v>
      </c>
      <c r="E23" s="5">
        <v>17.7</v>
      </c>
      <c r="F23" s="4">
        <v>63</v>
      </c>
      <c r="G23" s="4">
        <v>0</v>
      </c>
      <c r="H23" s="4">
        <v>0</v>
      </c>
      <c r="I23" s="4">
        <v>63</v>
      </c>
      <c r="J23" s="4">
        <v>0</v>
      </c>
      <c r="K23" s="4">
        <v>0</v>
      </c>
    </row>
    <row r="24" spans="1:11" ht="12.75">
      <c r="A24" s="4" t="s">
        <v>17</v>
      </c>
      <c r="B24" s="4" t="s">
        <v>10</v>
      </c>
      <c r="C24" s="5">
        <v>31.2</v>
      </c>
      <c r="D24" s="5">
        <v>31.2</v>
      </c>
      <c r="E24" s="5">
        <v>31.2</v>
      </c>
      <c r="F24" s="4">
        <v>63</v>
      </c>
      <c r="G24" s="4">
        <v>0</v>
      </c>
      <c r="H24" s="4">
        <v>0</v>
      </c>
      <c r="I24" s="4">
        <v>126</v>
      </c>
      <c r="J24" s="4">
        <v>0</v>
      </c>
      <c r="K24" s="4">
        <v>0</v>
      </c>
    </row>
    <row r="25" spans="1:11" ht="12.75">
      <c r="A25" s="4" t="s">
        <v>18</v>
      </c>
      <c r="B25" s="4" t="s">
        <v>10</v>
      </c>
      <c r="C25" s="5">
        <v>23</v>
      </c>
      <c r="D25" s="5">
        <v>23</v>
      </c>
      <c r="E25" s="5">
        <v>23</v>
      </c>
      <c r="F25" s="4">
        <v>63</v>
      </c>
      <c r="G25" s="4">
        <v>0</v>
      </c>
      <c r="H25" s="4">
        <v>0</v>
      </c>
      <c r="I25" s="4">
        <v>126</v>
      </c>
      <c r="J25" s="4">
        <v>0</v>
      </c>
      <c r="K25" s="4">
        <v>0</v>
      </c>
    </row>
    <row r="26" spans="1:11" ht="12.75">
      <c r="A26" s="4" t="s">
        <v>19</v>
      </c>
      <c r="B26" s="4" t="s">
        <v>10</v>
      </c>
      <c r="C26" s="5">
        <v>21.9</v>
      </c>
      <c r="D26" s="5">
        <v>21.9</v>
      </c>
      <c r="E26" s="5">
        <v>21.9</v>
      </c>
      <c r="F26" s="4">
        <v>63</v>
      </c>
      <c r="G26" s="4">
        <v>0</v>
      </c>
      <c r="H26" s="4">
        <v>0</v>
      </c>
      <c r="I26" s="4">
        <v>1180</v>
      </c>
      <c r="J26" s="4">
        <v>0</v>
      </c>
      <c r="K26" s="4">
        <v>0</v>
      </c>
    </row>
    <row r="27" spans="1:11" ht="12.75">
      <c r="A27" s="4" t="s">
        <v>22</v>
      </c>
      <c r="B27" s="4" t="s">
        <v>10</v>
      </c>
      <c r="C27" s="5">
        <v>20</v>
      </c>
      <c r="D27" s="5">
        <v>20</v>
      </c>
      <c r="E27" s="5">
        <v>20</v>
      </c>
      <c r="F27" s="4">
        <v>63</v>
      </c>
      <c r="G27" s="4">
        <v>0</v>
      </c>
      <c r="H27" s="4">
        <v>0</v>
      </c>
      <c r="I27" s="4">
        <v>63</v>
      </c>
      <c r="J27" s="4">
        <v>0</v>
      </c>
      <c r="K27" s="4">
        <v>0</v>
      </c>
    </row>
    <row r="28" spans="1:11" ht="12.75">
      <c r="A28" s="4" t="s">
        <v>23</v>
      </c>
      <c r="B28" s="4" t="s">
        <v>10</v>
      </c>
      <c r="C28" s="5">
        <v>4</v>
      </c>
      <c r="D28" s="5">
        <v>4</v>
      </c>
      <c r="E28" s="5">
        <v>4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2.75">
      <c r="A29" s="4" t="s">
        <v>24</v>
      </c>
      <c r="B29" s="4" t="s">
        <v>10</v>
      </c>
      <c r="C29" s="5">
        <v>80</v>
      </c>
      <c r="D29" s="5">
        <v>80</v>
      </c>
      <c r="E29" s="5">
        <v>80</v>
      </c>
      <c r="F29" s="4">
        <v>63</v>
      </c>
      <c r="G29" s="4">
        <v>0</v>
      </c>
      <c r="H29" s="4">
        <v>0</v>
      </c>
      <c r="I29" s="4">
        <v>63</v>
      </c>
      <c r="J29" s="4">
        <v>0</v>
      </c>
      <c r="K29" s="4">
        <v>0</v>
      </c>
    </row>
    <row r="30" spans="1:11" ht="12.75">
      <c r="A30" s="4" t="s">
        <v>20</v>
      </c>
      <c r="B30" s="4" t="s">
        <v>10</v>
      </c>
      <c r="C30" s="5">
        <v>4.6</v>
      </c>
      <c r="D30" s="5">
        <v>4.6</v>
      </c>
      <c r="E30" s="5">
        <v>4.6</v>
      </c>
      <c r="F30" s="4">
        <v>63</v>
      </c>
      <c r="G30" s="4">
        <v>0</v>
      </c>
      <c r="H30" s="4">
        <v>0</v>
      </c>
      <c r="I30" s="4">
        <v>1180</v>
      </c>
      <c r="J30" s="4">
        <v>0</v>
      </c>
      <c r="K30" s="4">
        <v>0</v>
      </c>
    </row>
    <row r="31" spans="1:11" ht="12.75">
      <c r="A31" s="4" t="s">
        <v>25</v>
      </c>
      <c r="B31" s="4" t="s">
        <v>10</v>
      </c>
      <c r="C31" s="5">
        <v>8</v>
      </c>
      <c r="D31" s="5">
        <v>8</v>
      </c>
      <c r="E31" s="5">
        <v>8</v>
      </c>
      <c r="F31" s="4">
        <v>63</v>
      </c>
      <c r="G31" s="4">
        <v>0</v>
      </c>
      <c r="H31" s="4">
        <v>0</v>
      </c>
      <c r="I31" s="4">
        <v>63</v>
      </c>
      <c r="J31" s="4">
        <v>0</v>
      </c>
      <c r="K31" s="4">
        <v>0</v>
      </c>
    </row>
    <row r="32" ht="12.75">
      <c r="A32" s="3" t="s">
        <v>26</v>
      </c>
    </row>
    <row r="33" spans="1:11" ht="12.75">
      <c r="A33" s="4" t="s">
        <v>16</v>
      </c>
      <c r="B33" s="4" t="s">
        <v>10</v>
      </c>
      <c r="C33" s="5">
        <v>17.7</v>
      </c>
      <c r="D33" s="5">
        <v>17.7</v>
      </c>
      <c r="E33" s="5">
        <v>17.7</v>
      </c>
      <c r="F33" s="4">
        <v>11</v>
      </c>
      <c r="G33" s="4">
        <v>0</v>
      </c>
      <c r="H33" s="4">
        <v>0</v>
      </c>
      <c r="I33" s="4">
        <v>11</v>
      </c>
      <c r="J33" s="4">
        <v>0</v>
      </c>
      <c r="K33" s="4">
        <v>0</v>
      </c>
    </row>
    <row r="34" spans="1:11" ht="12.75">
      <c r="A34" s="4" t="s">
        <v>17</v>
      </c>
      <c r="B34" s="4" t="s">
        <v>10</v>
      </c>
      <c r="C34" s="5">
        <v>31.2</v>
      </c>
      <c r="D34" s="5">
        <v>31.2</v>
      </c>
      <c r="E34" s="5">
        <v>31.2</v>
      </c>
      <c r="F34" s="4">
        <v>11</v>
      </c>
      <c r="G34" s="4">
        <v>0</v>
      </c>
      <c r="H34" s="4">
        <v>0</v>
      </c>
      <c r="I34" s="4">
        <v>22</v>
      </c>
      <c r="J34" s="4">
        <v>0</v>
      </c>
      <c r="K34" s="4">
        <v>0</v>
      </c>
    </row>
    <row r="35" spans="1:11" ht="12.75">
      <c r="A35" s="4" t="s">
        <v>18</v>
      </c>
      <c r="B35" s="4" t="s">
        <v>10</v>
      </c>
      <c r="C35" s="5">
        <v>23</v>
      </c>
      <c r="D35" s="5">
        <v>23</v>
      </c>
      <c r="E35" s="5">
        <v>23</v>
      </c>
      <c r="F35" s="4">
        <v>11</v>
      </c>
      <c r="G35" s="4">
        <v>0</v>
      </c>
      <c r="H35" s="4">
        <v>0</v>
      </c>
      <c r="I35" s="4">
        <v>22</v>
      </c>
      <c r="J35" s="4">
        <v>0</v>
      </c>
      <c r="K35" s="4">
        <v>0</v>
      </c>
    </row>
    <row r="36" spans="1:11" ht="12.75">
      <c r="A36" s="4" t="s">
        <v>19</v>
      </c>
      <c r="B36" s="4" t="s">
        <v>10</v>
      </c>
      <c r="C36" s="5">
        <v>21.9</v>
      </c>
      <c r="D36" s="5">
        <v>21.9</v>
      </c>
      <c r="E36" s="5">
        <v>21.9</v>
      </c>
      <c r="F36" s="4">
        <v>11</v>
      </c>
      <c r="G36" s="4">
        <v>0</v>
      </c>
      <c r="H36" s="4">
        <v>0</v>
      </c>
      <c r="I36" s="4">
        <v>190</v>
      </c>
      <c r="J36" s="4">
        <v>0</v>
      </c>
      <c r="K36" s="4">
        <v>0</v>
      </c>
    </row>
    <row r="37" spans="1:11" ht="12.75">
      <c r="A37" s="4" t="s">
        <v>20</v>
      </c>
      <c r="B37" s="4" t="s">
        <v>10</v>
      </c>
      <c r="C37" s="5">
        <v>4.6</v>
      </c>
      <c r="D37" s="5">
        <v>4.6</v>
      </c>
      <c r="E37" s="5">
        <v>4.6</v>
      </c>
      <c r="F37" s="4">
        <v>11</v>
      </c>
      <c r="G37" s="4">
        <v>0</v>
      </c>
      <c r="H37" s="4">
        <v>0</v>
      </c>
      <c r="I37" s="4">
        <v>190</v>
      </c>
      <c r="J37" s="4">
        <v>0</v>
      </c>
      <c r="K37" s="4">
        <v>0</v>
      </c>
    </row>
    <row r="38" ht="12.75">
      <c r="A38" s="3" t="s">
        <v>27</v>
      </c>
    </row>
    <row r="39" spans="1:11" ht="12.75">
      <c r="A39" s="4" t="s">
        <v>28</v>
      </c>
      <c r="B39" s="4" t="s">
        <v>29</v>
      </c>
      <c r="C39" s="5">
        <v>39</v>
      </c>
      <c r="D39" s="5">
        <v>39</v>
      </c>
      <c r="E39" s="5">
        <v>39</v>
      </c>
      <c r="F39" s="4">
        <v>1580.5811894312571</v>
      </c>
      <c r="G39" s="4">
        <v>372.90833704827196</v>
      </c>
      <c r="H39" s="4">
        <v>0</v>
      </c>
      <c r="I39" s="4">
        <v>3161.1623788625143</v>
      </c>
      <c r="J39" s="4">
        <v>745.8166740965439</v>
      </c>
      <c r="K39" s="4">
        <v>0</v>
      </c>
    </row>
    <row r="40" ht="12.75">
      <c r="A40" s="3" t="s">
        <v>30</v>
      </c>
    </row>
    <row r="41" spans="1:11" ht="12.75">
      <c r="A41" s="4" t="s">
        <v>28</v>
      </c>
      <c r="B41" s="4" t="s">
        <v>29</v>
      </c>
      <c r="C41" s="5">
        <v>39</v>
      </c>
      <c r="D41" s="5">
        <v>39</v>
      </c>
      <c r="E41" s="5">
        <v>39</v>
      </c>
      <c r="F41" s="4">
        <v>559.9173940526377</v>
      </c>
      <c r="G41" s="4">
        <v>0</v>
      </c>
      <c r="H41" s="4">
        <v>0</v>
      </c>
      <c r="I41" s="4">
        <v>1119.8347881052755</v>
      </c>
      <c r="J41" s="4">
        <v>0</v>
      </c>
      <c r="K41" s="4">
        <v>0</v>
      </c>
    </row>
    <row r="42" ht="12.75">
      <c r="A42" s="3" t="s">
        <v>31</v>
      </c>
    </row>
    <row r="43" spans="1:11" ht="12.75">
      <c r="A43" s="4" t="s">
        <v>28</v>
      </c>
      <c r="B43" s="4" t="s">
        <v>29</v>
      </c>
      <c r="C43" s="5">
        <v>39</v>
      </c>
      <c r="D43" s="5">
        <v>39</v>
      </c>
      <c r="E43" s="5">
        <v>39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</row>
    <row r="44" ht="12.75">
      <c r="A44" s="3" t="s">
        <v>32</v>
      </c>
    </row>
    <row r="45" spans="1:11" ht="12.75">
      <c r="A45" s="4" t="s">
        <v>33</v>
      </c>
      <c r="B45" s="4" t="s">
        <v>34</v>
      </c>
      <c r="C45" s="5">
        <v>31</v>
      </c>
      <c r="D45" s="5">
        <v>31</v>
      </c>
      <c r="E45" s="5">
        <v>31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</row>
    <row r="46" ht="12.75">
      <c r="A46" s="3" t="s">
        <v>35</v>
      </c>
    </row>
    <row r="47" spans="1:11" ht="12.75">
      <c r="A47" s="4" t="s">
        <v>33</v>
      </c>
      <c r="B47" s="4" t="s">
        <v>34</v>
      </c>
      <c r="C47" s="5">
        <v>31</v>
      </c>
      <c r="D47" s="5">
        <v>31</v>
      </c>
      <c r="E47" s="5">
        <v>31</v>
      </c>
      <c r="F47" s="4">
        <v>170.2364</v>
      </c>
      <c r="G47" s="4">
        <v>0</v>
      </c>
      <c r="H47" s="4">
        <v>0</v>
      </c>
      <c r="I47" s="4">
        <v>170.2364</v>
      </c>
      <c r="J47" s="4">
        <v>0</v>
      </c>
      <c r="K47" s="4">
        <v>0</v>
      </c>
    </row>
    <row r="48" ht="12.75">
      <c r="A48" s="3" t="s">
        <v>36</v>
      </c>
    </row>
    <row r="49" spans="1:11" ht="12.75">
      <c r="A49" s="4" t="s">
        <v>33</v>
      </c>
      <c r="B49" s="4" t="s">
        <v>34</v>
      </c>
      <c r="C49" s="5">
        <v>31</v>
      </c>
      <c r="D49" s="5">
        <v>31</v>
      </c>
      <c r="E49" s="5">
        <v>31</v>
      </c>
      <c r="F49" s="4">
        <v>0</v>
      </c>
      <c r="G49" s="4">
        <v>59.6567</v>
      </c>
      <c r="H49" s="4">
        <v>0</v>
      </c>
      <c r="I49" s="4">
        <v>0</v>
      </c>
      <c r="J49" s="4">
        <v>59.6567</v>
      </c>
      <c r="K49" s="4">
        <v>0</v>
      </c>
    </row>
    <row r="50" ht="12.75">
      <c r="A50" s="3" t="s">
        <v>37</v>
      </c>
    </row>
    <row r="51" spans="1:11" ht="12.75">
      <c r="A51" s="4" t="s">
        <v>33</v>
      </c>
      <c r="B51" s="4" t="s">
        <v>34</v>
      </c>
      <c r="C51" s="5">
        <v>41</v>
      </c>
      <c r="D51" s="5">
        <v>41</v>
      </c>
      <c r="E51" s="5">
        <v>41</v>
      </c>
      <c r="F51" s="4">
        <v>1371.0808100000002</v>
      </c>
      <c r="G51" s="4">
        <v>694.2523</v>
      </c>
      <c r="H51" s="4">
        <v>509.00729</v>
      </c>
      <c r="I51" s="4">
        <v>1371.0808100000002</v>
      </c>
      <c r="J51" s="4">
        <v>694.2523</v>
      </c>
      <c r="K51" s="4">
        <v>509.00729</v>
      </c>
    </row>
    <row r="52" ht="12.75">
      <c r="A52" s="3" t="s">
        <v>38</v>
      </c>
    </row>
    <row r="53" spans="1:11" ht="12.75">
      <c r="A53" s="4" t="s">
        <v>33</v>
      </c>
      <c r="B53" s="4" t="s">
        <v>34</v>
      </c>
      <c r="C53" s="5">
        <v>31</v>
      </c>
      <c r="D53" s="5">
        <v>31</v>
      </c>
      <c r="E53" s="5">
        <v>31</v>
      </c>
      <c r="F53" s="4">
        <v>275.5325</v>
      </c>
      <c r="G53" s="4">
        <v>30.1439</v>
      </c>
      <c r="H53" s="4">
        <v>42.9503</v>
      </c>
      <c r="I53" s="4">
        <v>275.5325</v>
      </c>
      <c r="J53" s="4">
        <v>30.1439</v>
      </c>
      <c r="K53" s="4">
        <v>42.9503</v>
      </c>
    </row>
    <row r="54" ht="12.75">
      <c r="A54" s="3" t="s">
        <v>39</v>
      </c>
    </row>
    <row r="55" spans="1:11" ht="12.75">
      <c r="A55" s="4" t="s">
        <v>33</v>
      </c>
      <c r="B55" s="4" t="s">
        <v>34</v>
      </c>
      <c r="C55" s="5">
        <v>31</v>
      </c>
      <c r="D55" s="5">
        <v>31</v>
      </c>
      <c r="E55" s="5">
        <v>31</v>
      </c>
      <c r="F55" s="4">
        <v>146.452</v>
      </c>
      <c r="G55" s="4">
        <v>82.15468000000001</v>
      </c>
      <c r="H55" s="4">
        <v>113.422</v>
      </c>
      <c r="I55" s="4">
        <v>146.452</v>
      </c>
      <c r="J55" s="4">
        <v>82.15468000000001</v>
      </c>
      <c r="K55" s="4">
        <v>113.422</v>
      </c>
    </row>
    <row r="56" ht="12.75">
      <c r="A56" s="3" t="s">
        <v>40</v>
      </c>
    </row>
    <row r="57" spans="1:11" ht="12.75">
      <c r="A57" s="4" t="s">
        <v>41</v>
      </c>
      <c r="B57" s="4" t="s">
        <v>34</v>
      </c>
      <c r="C57" s="5">
        <v>157</v>
      </c>
      <c r="D57" s="5">
        <v>157</v>
      </c>
      <c r="E57" s="5">
        <v>157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</row>
    <row r="58" ht="12.75">
      <c r="A58" s="3" t="s">
        <v>42</v>
      </c>
    </row>
    <row r="59" spans="1:11" ht="12.75">
      <c r="A59" s="4" t="s">
        <v>41</v>
      </c>
      <c r="B59" s="4" t="s">
        <v>34</v>
      </c>
      <c r="C59" s="5">
        <v>157</v>
      </c>
      <c r="D59" s="5">
        <v>157</v>
      </c>
      <c r="E59" s="5">
        <v>157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</row>
    <row r="60" ht="12.75">
      <c r="A60" s="3" t="s">
        <v>43</v>
      </c>
    </row>
    <row r="61" spans="1:11" ht="12.75">
      <c r="A61" s="4" t="s">
        <v>41</v>
      </c>
      <c r="B61" s="4" t="s">
        <v>34</v>
      </c>
      <c r="C61" s="5">
        <v>157</v>
      </c>
      <c r="D61" s="5">
        <v>157</v>
      </c>
      <c r="E61" s="5">
        <v>157</v>
      </c>
      <c r="F61" s="4">
        <v>168.25104</v>
      </c>
      <c r="G61" s="4">
        <v>18.98816</v>
      </c>
      <c r="H61" s="4">
        <v>0</v>
      </c>
      <c r="I61" s="4">
        <v>336.50208</v>
      </c>
      <c r="J61" s="4">
        <v>37.97632</v>
      </c>
      <c r="K61" s="4">
        <v>0</v>
      </c>
    </row>
    <row r="62" ht="12.75">
      <c r="A62" s="3" t="s">
        <v>44</v>
      </c>
    </row>
    <row r="63" spans="1:11" ht="12.75">
      <c r="A63" s="4" t="s">
        <v>45</v>
      </c>
      <c r="B63" s="4" t="s">
        <v>34</v>
      </c>
      <c r="C63" s="5">
        <v>3.05</v>
      </c>
      <c r="D63" s="5">
        <v>5.43</v>
      </c>
      <c r="E63" s="5">
        <v>6.79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</row>
    <row r="64" ht="12.75">
      <c r="A64" s="3" t="s">
        <v>46</v>
      </c>
    </row>
    <row r="65" spans="1:11" ht="12.75">
      <c r="A65" s="4" t="s">
        <v>45</v>
      </c>
      <c r="B65" s="4" t="s">
        <v>34</v>
      </c>
      <c r="C65" s="5">
        <v>3.05</v>
      </c>
      <c r="D65" s="5">
        <v>5.43</v>
      </c>
      <c r="E65" s="5">
        <v>6.79</v>
      </c>
      <c r="F65" s="4">
        <v>545.6457</v>
      </c>
      <c r="G65" s="4">
        <v>301.51947</v>
      </c>
      <c r="H65" s="4">
        <v>72.9548</v>
      </c>
      <c r="I65" s="4">
        <v>1321.9339</v>
      </c>
      <c r="J65" s="4">
        <v>603.03894</v>
      </c>
      <c r="K65" s="4">
        <v>167.6273</v>
      </c>
    </row>
    <row r="66" ht="12.75">
      <c r="A66" s="3" t="s">
        <v>47</v>
      </c>
    </row>
    <row r="67" spans="1:11" ht="12.75">
      <c r="A67" s="4" t="s">
        <v>45</v>
      </c>
      <c r="B67" s="4" t="s">
        <v>34</v>
      </c>
      <c r="C67" s="5">
        <v>3.05</v>
      </c>
      <c r="D67" s="5">
        <v>5.43</v>
      </c>
      <c r="E67" s="5">
        <v>6.79</v>
      </c>
      <c r="F67" s="4">
        <v>11.3517</v>
      </c>
      <c r="G67" s="4">
        <v>22.3979</v>
      </c>
      <c r="H67" s="4">
        <v>0</v>
      </c>
      <c r="I67" s="4">
        <v>34.055099999999996</v>
      </c>
      <c r="J67" s="4">
        <v>44.7958</v>
      </c>
      <c r="K67" s="4">
        <v>0</v>
      </c>
    </row>
    <row r="68" ht="12.75">
      <c r="A68" s="3" t="s">
        <v>48</v>
      </c>
    </row>
    <row r="69" spans="1:11" ht="12.75">
      <c r="A69" s="4" t="s">
        <v>45</v>
      </c>
      <c r="B69" s="4" t="s">
        <v>34</v>
      </c>
      <c r="C69" s="5">
        <v>3.05</v>
      </c>
      <c r="D69" s="5">
        <v>5.43</v>
      </c>
      <c r="E69" s="5">
        <v>6.79</v>
      </c>
      <c r="F69" s="4">
        <v>434.7597</v>
      </c>
      <c r="G69" s="4">
        <v>147.14</v>
      </c>
      <c r="H69" s="4">
        <v>180.38979999999998</v>
      </c>
      <c r="I69" s="4">
        <v>938.3217</v>
      </c>
      <c r="J69" s="4">
        <v>324.807</v>
      </c>
      <c r="K69" s="4">
        <v>360.77959999999996</v>
      </c>
    </row>
    <row r="70" ht="12.75">
      <c r="A70" s="3" t="s">
        <v>49</v>
      </c>
    </row>
    <row r="71" spans="1:11" ht="12.75">
      <c r="A71" s="4" t="s">
        <v>50</v>
      </c>
      <c r="B71" s="4" t="s">
        <v>34</v>
      </c>
      <c r="C71" s="5">
        <v>108</v>
      </c>
      <c r="D71" s="5">
        <v>108</v>
      </c>
      <c r="E71" s="5">
        <v>108</v>
      </c>
      <c r="F71" s="4">
        <v>103.95385</v>
      </c>
      <c r="G71" s="4">
        <v>33.411</v>
      </c>
      <c r="H71" s="4">
        <v>57.4833</v>
      </c>
      <c r="I71" s="4">
        <v>103.95385</v>
      </c>
      <c r="J71" s="4">
        <v>33.411</v>
      </c>
      <c r="K71" s="4">
        <v>57.4833</v>
      </c>
    </row>
    <row r="72" spans="1:11" ht="12.75">
      <c r="A72" s="4" t="s">
        <v>51</v>
      </c>
      <c r="B72" s="4" t="s">
        <v>34</v>
      </c>
      <c r="C72" s="5">
        <v>42</v>
      </c>
      <c r="D72" s="5">
        <v>42</v>
      </c>
      <c r="E72" s="5">
        <v>42</v>
      </c>
      <c r="F72" s="4">
        <v>103.95385</v>
      </c>
      <c r="G72" s="4">
        <v>33.411</v>
      </c>
      <c r="H72" s="4">
        <v>57.4833</v>
      </c>
      <c r="I72" s="4">
        <v>207.9077</v>
      </c>
      <c r="J72" s="4">
        <v>66.822</v>
      </c>
      <c r="K72" s="4">
        <v>114.9666</v>
      </c>
    </row>
    <row r="73" spans="1:11" ht="12.75">
      <c r="A73" s="4" t="s">
        <v>52</v>
      </c>
      <c r="B73" s="4" t="s">
        <v>34</v>
      </c>
      <c r="C73" s="5">
        <v>6</v>
      </c>
      <c r="D73" s="5">
        <v>6</v>
      </c>
      <c r="E73" s="5">
        <v>6</v>
      </c>
      <c r="F73" s="4">
        <v>103.95385</v>
      </c>
      <c r="G73" s="4">
        <v>33.411</v>
      </c>
      <c r="H73" s="4">
        <v>57.4833</v>
      </c>
      <c r="I73" s="4">
        <v>2390.9385500000003</v>
      </c>
      <c r="J73" s="4">
        <v>768.453</v>
      </c>
      <c r="K73" s="4">
        <v>1322.1159</v>
      </c>
    </row>
    <row r="74" ht="12.75">
      <c r="A74" s="3" t="s">
        <v>53</v>
      </c>
    </row>
    <row r="75" spans="1:11" ht="12.75">
      <c r="A75" s="4" t="s">
        <v>50</v>
      </c>
      <c r="B75" s="4" t="s">
        <v>34</v>
      </c>
      <c r="C75" s="5">
        <v>108</v>
      </c>
      <c r="D75" s="5">
        <v>108</v>
      </c>
      <c r="E75" s="5">
        <v>108</v>
      </c>
      <c r="F75" s="4">
        <v>314.60639999999995</v>
      </c>
      <c r="G75" s="4">
        <v>130.914</v>
      </c>
      <c r="H75" s="4">
        <v>0</v>
      </c>
      <c r="I75" s="4">
        <v>314.60639999999995</v>
      </c>
      <c r="J75" s="4">
        <v>130.914</v>
      </c>
      <c r="K75" s="4">
        <v>0</v>
      </c>
    </row>
    <row r="76" spans="1:11" ht="12.75">
      <c r="A76" s="4" t="s">
        <v>51</v>
      </c>
      <c r="B76" s="4" t="s">
        <v>34</v>
      </c>
      <c r="C76" s="5">
        <v>42</v>
      </c>
      <c r="D76" s="5">
        <v>42</v>
      </c>
      <c r="E76" s="5">
        <v>42</v>
      </c>
      <c r="F76" s="4">
        <v>314.60639999999995</v>
      </c>
      <c r="G76" s="4">
        <v>130.914</v>
      </c>
      <c r="H76" s="4">
        <v>0</v>
      </c>
      <c r="I76" s="4">
        <v>629.2127999999999</v>
      </c>
      <c r="J76" s="4">
        <v>261.828</v>
      </c>
      <c r="K76" s="4">
        <v>0</v>
      </c>
    </row>
    <row r="77" spans="1:11" ht="12.75">
      <c r="A77" s="4" t="s">
        <v>52</v>
      </c>
      <c r="B77" s="4" t="s">
        <v>34</v>
      </c>
      <c r="C77" s="5">
        <v>6</v>
      </c>
      <c r="D77" s="5">
        <v>6</v>
      </c>
      <c r="E77" s="5">
        <v>6</v>
      </c>
      <c r="F77" s="4">
        <v>314.60639999999995</v>
      </c>
      <c r="G77" s="4">
        <v>130.914</v>
      </c>
      <c r="H77" s="4">
        <v>0</v>
      </c>
      <c r="I77" s="4">
        <v>7235.947199999999</v>
      </c>
      <c r="J77" s="4">
        <v>3011.022</v>
      </c>
      <c r="K77" s="4">
        <v>0</v>
      </c>
    </row>
    <row r="78" ht="12.75">
      <c r="A78" s="3" t="s">
        <v>54</v>
      </c>
    </row>
    <row r="79" spans="1:11" ht="12.75">
      <c r="A79" s="4" t="s">
        <v>50</v>
      </c>
      <c r="B79" s="4" t="s">
        <v>34</v>
      </c>
      <c r="C79" s="5">
        <v>108</v>
      </c>
      <c r="D79" s="5">
        <v>108</v>
      </c>
      <c r="E79" s="5">
        <v>108</v>
      </c>
      <c r="F79" s="4">
        <v>2.18976</v>
      </c>
      <c r="G79" s="4">
        <v>6.62842</v>
      </c>
      <c r="H79" s="4">
        <v>0</v>
      </c>
      <c r="I79" s="4">
        <v>2.18976</v>
      </c>
      <c r="J79" s="4">
        <v>6.62842</v>
      </c>
      <c r="K79" s="4">
        <v>0</v>
      </c>
    </row>
    <row r="80" spans="1:11" ht="12.75">
      <c r="A80" s="4" t="s">
        <v>51</v>
      </c>
      <c r="B80" s="4" t="s">
        <v>34</v>
      </c>
      <c r="C80" s="5">
        <v>61.2</v>
      </c>
      <c r="D80" s="5">
        <v>61.2</v>
      </c>
      <c r="E80" s="5">
        <v>61.2</v>
      </c>
      <c r="F80" s="4">
        <v>2.18976</v>
      </c>
      <c r="G80" s="4">
        <v>6.62842</v>
      </c>
      <c r="H80" s="4">
        <v>0</v>
      </c>
      <c r="I80" s="4">
        <v>4.37952</v>
      </c>
      <c r="J80" s="4">
        <v>13.25684</v>
      </c>
      <c r="K80" s="4">
        <v>0</v>
      </c>
    </row>
    <row r="81" spans="1:11" ht="12.75">
      <c r="A81" s="4" t="s">
        <v>52</v>
      </c>
      <c r="B81" s="4" t="s">
        <v>34</v>
      </c>
      <c r="C81" s="5">
        <v>14.2</v>
      </c>
      <c r="D81" s="5">
        <v>14.2</v>
      </c>
      <c r="E81" s="5">
        <v>14.2</v>
      </c>
      <c r="F81" s="4">
        <v>2.18976</v>
      </c>
      <c r="G81" s="4">
        <v>6.62842</v>
      </c>
      <c r="H81" s="4">
        <v>0</v>
      </c>
      <c r="I81" s="4">
        <v>50.36448</v>
      </c>
      <c r="J81" s="4">
        <v>152.45366</v>
      </c>
      <c r="K81" s="4">
        <v>0</v>
      </c>
    </row>
    <row r="82" ht="12.75">
      <c r="A82" s="3" t="s">
        <v>55</v>
      </c>
    </row>
    <row r="83" spans="1:11" ht="12.75">
      <c r="A83" s="4" t="s">
        <v>50</v>
      </c>
      <c r="B83" s="4" t="s">
        <v>34</v>
      </c>
      <c r="C83" s="5">
        <v>108</v>
      </c>
      <c r="D83" s="5">
        <v>108</v>
      </c>
      <c r="E83" s="5">
        <v>108</v>
      </c>
      <c r="F83" s="4">
        <v>8.01715</v>
      </c>
      <c r="G83" s="4">
        <v>0</v>
      </c>
      <c r="H83" s="4">
        <v>0</v>
      </c>
      <c r="I83" s="4">
        <v>8.01715</v>
      </c>
      <c r="J83" s="4">
        <v>0</v>
      </c>
      <c r="K83" s="4">
        <v>0</v>
      </c>
    </row>
    <row r="84" spans="1:11" ht="12.75">
      <c r="A84" s="4" t="s">
        <v>51</v>
      </c>
      <c r="B84" s="4" t="s">
        <v>34</v>
      </c>
      <c r="C84" s="5">
        <v>61.2</v>
      </c>
      <c r="D84" s="5">
        <v>61.2</v>
      </c>
      <c r="E84" s="5">
        <v>61.2</v>
      </c>
      <c r="F84" s="4">
        <v>8.01715</v>
      </c>
      <c r="G84" s="4">
        <v>0</v>
      </c>
      <c r="H84" s="4">
        <v>0</v>
      </c>
      <c r="I84" s="4">
        <v>16.0343</v>
      </c>
      <c r="J84" s="4">
        <v>0</v>
      </c>
      <c r="K84" s="4">
        <v>0</v>
      </c>
    </row>
    <row r="85" spans="1:11" ht="12.75">
      <c r="A85" s="4" t="s">
        <v>52</v>
      </c>
      <c r="B85" s="4" t="s">
        <v>34</v>
      </c>
      <c r="C85" s="5">
        <v>14.2</v>
      </c>
      <c r="D85" s="5">
        <v>14.2</v>
      </c>
      <c r="E85" s="5">
        <v>14.2</v>
      </c>
      <c r="F85" s="4">
        <v>8.01715</v>
      </c>
      <c r="G85" s="4">
        <v>0</v>
      </c>
      <c r="H85" s="4">
        <v>0</v>
      </c>
      <c r="I85" s="4">
        <v>184.39445</v>
      </c>
      <c r="J85" s="4">
        <v>0</v>
      </c>
      <c r="K85" s="4">
        <v>0</v>
      </c>
    </row>
    <row r="86" ht="12.75">
      <c r="A86" s="3" t="s">
        <v>56</v>
      </c>
    </row>
    <row r="87" spans="1:11" ht="12.75">
      <c r="A87" s="4" t="s">
        <v>57</v>
      </c>
      <c r="B87" s="4" t="s">
        <v>34</v>
      </c>
      <c r="C87" s="5">
        <v>15</v>
      </c>
      <c r="D87" s="5">
        <v>15</v>
      </c>
      <c r="E87" s="5">
        <v>15</v>
      </c>
      <c r="F87" s="4">
        <v>27.55054</v>
      </c>
      <c r="G87" s="4">
        <v>0</v>
      </c>
      <c r="H87" s="4">
        <v>0</v>
      </c>
      <c r="I87" s="4">
        <v>27.55054</v>
      </c>
      <c r="J87" s="4">
        <v>0</v>
      </c>
      <c r="K87" s="4">
        <v>0</v>
      </c>
    </row>
    <row r="88" spans="1:11" ht="12.75">
      <c r="A88" s="4" t="s">
        <v>58</v>
      </c>
      <c r="B88" s="4" t="s">
        <v>34</v>
      </c>
      <c r="C88" s="5">
        <v>98.9</v>
      </c>
      <c r="D88" s="5">
        <v>98.9</v>
      </c>
      <c r="E88" s="5">
        <v>98.9</v>
      </c>
      <c r="F88" s="4">
        <v>27.55054</v>
      </c>
      <c r="G88" s="4">
        <v>0</v>
      </c>
      <c r="H88" s="4">
        <v>0</v>
      </c>
      <c r="I88" s="4">
        <v>55.10108</v>
      </c>
      <c r="J88" s="4">
        <v>0</v>
      </c>
      <c r="K88" s="4">
        <v>0</v>
      </c>
    </row>
    <row r="89" spans="1:11" ht="12.75">
      <c r="A89" s="4" t="s">
        <v>59</v>
      </c>
      <c r="B89" s="4" t="s">
        <v>34</v>
      </c>
      <c r="C89" s="5">
        <v>10</v>
      </c>
      <c r="D89" s="5">
        <v>10</v>
      </c>
      <c r="E89" s="5">
        <v>10</v>
      </c>
      <c r="F89" s="4">
        <v>27.55054</v>
      </c>
      <c r="G89" s="4">
        <v>0</v>
      </c>
      <c r="H89" s="4">
        <v>0</v>
      </c>
      <c r="I89" s="4">
        <v>27.55054</v>
      </c>
      <c r="J89" s="4">
        <v>0</v>
      </c>
      <c r="K89" s="4">
        <v>0</v>
      </c>
    </row>
    <row r="90" ht="12.75">
      <c r="A90" s="3" t="s">
        <v>60</v>
      </c>
    </row>
    <row r="91" spans="1:11" ht="12.75">
      <c r="A91" s="4" t="s">
        <v>45</v>
      </c>
      <c r="B91" s="4" t="s">
        <v>34</v>
      </c>
      <c r="C91" s="5">
        <v>3.4</v>
      </c>
      <c r="D91" s="5">
        <v>5.5</v>
      </c>
      <c r="E91" s="5">
        <v>7.5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</row>
    <row r="92" ht="12.75">
      <c r="A92" s="3" t="s">
        <v>61</v>
      </c>
    </row>
    <row r="93" spans="1:11" ht="12.75">
      <c r="A93" s="4" t="s">
        <v>45</v>
      </c>
      <c r="B93" s="4" t="s">
        <v>34</v>
      </c>
      <c r="C93" s="5">
        <v>3.4</v>
      </c>
      <c r="D93" s="5">
        <v>5.5</v>
      </c>
      <c r="E93" s="5">
        <v>7.5</v>
      </c>
      <c r="F93" s="4">
        <v>424.8109</v>
      </c>
      <c r="G93" s="4">
        <v>2845.3664</v>
      </c>
      <c r="H93" s="4">
        <v>734.9549999999999</v>
      </c>
      <c r="I93" s="4">
        <v>849.6218</v>
      </c>
      <c r="J93" s="4">
        <v>5690.7328</v>
      </c>
      <c r="K93" s="4">
        <v>1469.9099999999999</v>
      </c>
    </row>
    <row r="94" ht="12.75">
      <c r="A94" s="3" t="s">
        <v>62</v>
      </c>
    </row>
    <row r="95" spans="1:11" ht="12.75">
      <c r="A95" s="4" t="s">
        <v>45</v>
      </c>
      <c r="B95" s="4" t="s">
        <v>34</v>
      </c>
      <c r="C95" s="5">
        <v>3.4</v>
      </c>
      <c r="D95" s="5">
        <v>5.5</v>
      </c>
      <c r="E95" s="5">
        <v>7.5</v>
      </c>
      <c r="F95" s="4">
        <v>554.5554</v>
      </c>
      <c r="G95" s="4">
        <v>83.05860000000001</v>
      </c>
      <c r="H95" s="4">
        <v>0</v>
      </c>
      <c r="I95" s="4">
        <v>1294.6392</v>
      </c>
      <c r="J95" s="4">
        <v>166.11720000000003</v>
      </c>
      <c r="K95" s="4">
        <v>0</v>
      </c>
    </row>
    <row r="96" ht="12.75">
      <c r="A96" s="3" t="s">
        <v>63</v>
      </c>
    </row>
    <row r="97" spans="1:11" ht="12.75">
      <c r="A97" s="4" t="s">
        <v>45</v>
      </c>
      <c r="B97" s="4" t="s">
        <v>34</v>
      </c>
      <c r="C97" s="5">
        <v>3.4</v>
      </c>
      <c r="D97" s="5">
        <v>5.5</v>
      </c>
      <c r="E97" s="5">
        <v>7.5</v>
      </c>
      <c r="F97" s="4">
        <v>1638.9808</v>
      </c>
      <c r="G97" s="4">
        <v>940.8312000000001</v>
      </c>
      <c r="H97" s="4">
        <v>764.6989</v>
      </c>
      <c r="I97" s="4">
        <v>3277.9616</v>
      </c>
      <c r="J97" s="4">
        <v>1881.6624000000002</v>
      </c>
      <c r="K97" s="4">
        <v>1529.3978</v>
      </c>
    </row>
    <row r="98" ht="12.75">
      <c r="A98" s="3" t="s">
        <v>64</v>
      </c>
    </row>
    <row r="99" spans="1:11" ht="12.75">
      <c r="A99" s="4" t="s">
        <v>33</v>
      </c>
      <c r="B99" s="4" t="s">
        <v>34</v>
      </c>
      <c r="C99" s="5">
        <v>31</v>
      </c>
      <c r="D99" s="5">
        <v>31</v>
      </c>
      <c r="E99" s="5">
        <v>31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</row>
    <row r="100" ht="12.75">
      <c r="A100" s="3" t="s">
        <v>65</v>
      </c>
    </row>
    <row r="101" spans="1:11" ht="12.75">
      <c r="A101" s="4" t="s">
        <v>66</v>
      </c>
      <c r="B101" s="4" t="s">
        <v>34</v>
      </c>
      <c r="C101" s="5">
        <v>2.14</v>
      </c>
      <c r="D101" s="5">
        <v>2.17</v>
      </c>
      <c r="E101" s="5">
        <v>2.96</v>
      </c>
      <c r="F101" s="4">
        <v>70320.35800000001</v>
      </c>
      <c r="G101" s="4">
        <v>7788.552899999999</v>
      </c>
      <c r="H101" s="4">
        <v>1379.2620000000002</v>
      </c>
      <c r="I101" s="4">
        <v>70320.35800000001</v>
      </c>
      <c r="J101" s="4">
        <v>7788.552899999999</v>
      </c>
      <c r="K101" s="4">
        <v>1379.2620000000002</v>
      </c>
    </row>
    <row r="102" spans="1:11" ht="12.75">
      <c r="A102" s="4" t="s">
        <v>67</v>
      </c>
      <c r="B102" s="4" t="s">
        <v>34</v>
      </c>
      <c r="C102" s="5">
        <v>1.6</v>
      </c>
      <c r="D102" s="5">
        <v>2.19</v>
      </c>
      <c r="E102" s="5">
        <v>2.78</v>
      </c>
      <c r="F102" s="4">
        <v>70320.35800000001</v>
      </c>
      <c r="G102" s="4">
        <v>7788.552899999999</v>
      </c>
      <c r="H102" s="4">
        <v>1379.2620000000002</v>
      </c>
      <c r="I102" s="4">
        <v>431351.23000000004</v>
      </c>
      <c r="J102" s="4">
        <v>40232.126500000006</v>
      </c>
      <c r="K102" s="4">
        <v>6896.31</v>
      </c>
    </row>
    <row r="103" ht="12.75">
      <c r="A103" s="3" t="s">
        <v>68</v>
      </c>
    </row>
    <row r="104" spans="1:11" ht="12.75">
      <c r="A104" s="4" t="s">
        <v>67</v>
      </c>
      <c r="B104" s="4" t="s">
        <v>34</v>
      </c>
      <c r="C104" s="5">
        <v>1.3</v>
      </c>
      <c r="D104" s="5">
        <v>1.5</v>
      </c>
      <c r="E104" s="5">
        <v>1.7</v>
      </c>
      <c r="F104" s="4">
        <v>54565.147</v>
      </c>
      <c r="G104" s="4">
        <v>24382.7853</v>
      </c>
      <c r="H104" s="4">
        <v>8055.027</v>
      </c>
      <c r="I104" s="4">
        <v>272825.735</v>
      </c>
      <c r="J104" s="4">
        <v>121955.29909999997</v>
      </c>
      <c r="K104" s="4">
        <v>42236.271</v>
      </c>
    </row>
    <row r="105" ht="12.75">
      <c r="A105" s="3" t="s">
        <v>69</v>
      </c>
    </row>
    <row r="106" spans="1:11" ht="12.75">
      <c r="A106" s="4" t="s">
        <v>66</v>
      </c>
      <c r="B106" s="4" t="s">
        <v>10</v>
      </c>
      <c r="C106" s="5">
        <v>3.2</v>
      </c>
      <c r="D106" s="5">
        <v>4</v>
      </c>
      <c r="E106" s="5">
        <v>4.6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</row>
    <row r="107" spans="1:11" ht="12.75">
      <c r="A107" s="4" t="s">
        <v>70</v>
      </c>
      <c r="B107" s="4" t="s">
        <v>34</v>
      </c>
      <c r="C107" s="5">
        <v>5.3</v>
      </c>
      <c r="D107" s="5">
        <v>6.1</v>
      </c>
      <c r="E107" s="5">
        <v>7.5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</row>
    <row r="108" spans="1:11" ht="12.75">
      <c r="A108" s="4" t="s">
        <v>67</v>
      </c>
      <c r="B108" s="4" t="s">
        <v>34</v>
      </c>
      <c r="C108" s="5">
        <v>1.3</v>
      </c>
      <c r="D108" s="5">
        <v>1.5</v>
      </c>
      <c r="E108" s="5">
        <v>1.7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</row>
    <row r="109" ht="12.75">
      <c r="A109" s="3" t="s">
        <v>71</v>
      </c>
    </row>
    <row r="110" spans="1:11" ht="12.75">
      <c r="A110" s="4" t="s">
        <v>67</v>
      </c>
      <c r="B110" s="4" t="s">
        <v>34</v>
      </c>
      <c r="C110" s="5">
        <v>1.3</v>
      </c>
      <c r="D110" s="5">
        <v>1.5</v>
      </c>
      <c r="E110" s="5">
        <v>1.7</v>
      </c>
      <c r="F110" s="4">
        <v>313.6283</v>
      </c>
      <c r="G110" s="4">
        <v>2000.963</v>
      </c>
      <c r="H110" s="4">
        <v>1039.22</v>
      </c>
      <c r="I110" s="4">
        <v>1568.1415000000002</v>
      </c>
      <c r="J110" s="4">
        <v>10004.814999999999</v>
      </c>
      <c r="K110" s="4">
        <v>5196.1</v>
      </c>
    </row>
  </sheetData>
  <sheetProtection/>
  <mergeCells count="4">
    <mergeCell ref="I4:K4"/>
    <mergeCell ref="F4:H4"/>
    <mergeCell ref="C4:E4"/>
    <mergeCell ref="A1:K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7" width="10.28125" style="0" bestFit="1" customWidth="1"/>
    <col min="10" max="10" width="10.28125" style="0" bestFit="1" customWidth="1"/>
  </cols>
  <sheetData>
    <row r="1" spans="1:10" ht="12.75">
      <c r="A1" s="29" t="s">
        <v>120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104</v>
      </c>
    </row>
    <row r="3" spans="1:2" ht="12.75">
      <c r="A3" s="4" t="s">
        <v>73</v>
      </c>
      <c r="B3" s="25">
        <f>SUM(J6:J12)</f>
        <v>3613.2673200000004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98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5" t="s">
        <v>65</v>
      </c>
      <c r="B8" s="16"/>
      <c r="D8" s="16"/>
      <c r="G8" s="16"/>
      <c r="J8" s="17"/>
    </row>
    <row r="9" spans="1:10" ht="12.75">
      <c r="A9" s="18" t="s">
        <v>66</v>
      </c>
      <c r="B9" s="19" t="s">
        <v>34</v>
      </c>
      <c r="C9" s="2">
        <v>1</v>
      </c>
      <c r="D9" s="20">
        <v>356.338</v>
      </c>
      <c r="E9" s="21">
        <v>0</v>
      </c>
      <c r="F9" s="21">
        <v>0</v>
      </c>
      <c r="G9" s="22">
        <f>CENIK!C101*D9*C9</f>
        <v>762.5633200000001</v>
      </c>
      <c r="H9" s="5">
        <f>CENIK!D101*E9*C9</f>
        <v>0</v>
      </c>
      <c r="I9" s="5">
        <f>CENIK!E101*F9*C9</f>
        <v>0</v>
      </c>
      <c r="J9" s="23">
        <f>G9+H9+I9</f>
        <v>762.5633200000001</v>
      </c>
    </row>
    <row r="10" spans="1:10" ht="12.75">
      <c r="A10" s="18" t="s">
        <v>67</v>
      </c>
      <c r="B10" s="19" t="s">
        <v>34</v>
      </c>
      <c r="C10" s="2">
        <v>5</v>
      </c>
      <c r="D10" s="20">
        <v>356.338</v>
      </c>
      <c r="E10" s="21">
        <v>0</v>
      </c>
      <c r="F10" s="21">
        <v>0</v>
      </c>
      <c r="G10" s="22">
        <f>CENIK!C102*D10*C10</f>
        <v>2850.704</v>
      </c>
      <c r="H10" s="5">
        <f>CENIK!D102*E10*C10</f>
        <v>0</v>
      </c>
      <c r="I10" s="5">
        <f>CENIK!E102*F10*C10</f>
        <v>0</v>
      </c>
      <c r="J10" s="23">
        <f>G10+H10+I10</f>
        <v>2850.704</v>
      </c>
    </row>
    <row r="11" spans="1:10" ht="12.75">
      <c r="A11" s="12" t="s">
        <v>99</v>
      </c>
      <c r="B11" s="13"/>
      <c r="C11" s="13"/>
      <c r="D11" s="13"/>
      <c r="E11" s="13"/>
      <c r="F11" s="13"/>
      <c r="G11" s="13"/>
      <c r="H11" s="13"/>
      <c r="I11" s="13"/>
      <c r="J11" s="14"/>
    </row>
    <row r="12" spans="1:10" ht="12.75">
      <c r="A12" s="24"/>
      <c r="B12" s="24"/>
      <c r="C12" s="24"/>
      <c r="D12" s="24"/>
      <c r="E12" s="24"/>
      <c r="F12" s="24"/>
      <c r="G12" s="24"/>
      <c r="H12" s="24"/>
      <c r="I12" s="24"/>
      <c r="J12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1"/>
  <sheetViews>
    <sheetView zoomScalePageLayoutView="0" workbookViewId="0" topLeftCell="A3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9" width="11.28125" style="0" bestFit="1" customWidth="1"/>
    <col min="10" max="10" width="12.28125" style="0" bestFit="1" customWidth="1"/>
  </cols>
  <sheetData>
    <row r="1" spans="1:10" ht="12.75">
      <c r="A1" s="29" t="s">
        <v>122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104</v>
      </c>
    </row>
    <row r="3" spans="1:2" ht="12.75">
      <c r="A3" s="4" t="s">
        <v>73</v>
      </c>
      <c r="B3" s="25">
        <f>SUM(J6:J61)</f>
        <v>354528.2345821428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98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5" t="s">
        <v>11</v>
      </c>
      <c r="B8" s="16"/>
      <c r="D8" s="16"/>
      <c r="G8" s="16"/>
      <c r="J8" s="17"/>
    </row>
    <row r="9" spans="1:10" ht="12.75">
      <c r="A9" s="18" t="s">
        <v>9</v>
      </c>
      <c r="B9" s="19" t="s">
        <v>10</v>
      </c>
      <c r="C9" s="2">
        <v>1</v>
      </c>
      <c r="D9" s="20">
        <v>14</v>
      </c>
      <c r="E9" s="21">
        <v>0</v>
      </c>
      <c r="F9" s="21">
        <v>0</v>
      </c>
      <c r="G9" s="22">
        <f>CENIK!C9*D9*C9</f>
        <v>847</v>
      </c>
      <c r="H9" s="5">
        <f>CENIK!D9*E9*C9</f>
        <v>0</v>
      </c>
      <c r="I9" s="5">
        <f>CENIK!E9*F9*C9</f>
        <v>0</v>
      </c>
      <c r="J9" s="23">
        <f>G9+H9+I9</f>
        <v>847</v>
      </c>
    </row>
    <row r="10" spans="1:10" ht="12.75">
      <c r="A10" s="15" t="s">
        <v>12</v>
      </c>
      <c r="B10" s="16"/>
      <c r="D10" s="16"/>
      <c r="G10" s="16"/>
      <c r="J10" s="17"/>
    </row>
    <row r="11" spans="1:10" ht="12.75">
      <c r="A11" s="18" t="s">
        <v>9</v>
      </c>
      <c r="B11" s="19" t="s">
        <v>10</v>
      </c>
      <c r="C11" s="2">
        <v>1</v>
      </c>
      <c r="D11" s="20">
        <v>7</v>
      </c>
      <c r="E11" s="21">
        <v>0</v>
      </c>
      <c r="F11" s="21">
        <v>0</v>
      </c>
      <c r="G11" s="22">
        <f>CENIK!C11*D11*C11</f>
        <v>423.5</v>
      </c>
      <c r="H11" s="5">
        <f>CENIK!D11*E11*C11</f>
        <v>0</v>
      </c>
      <c r="I11" s="5">
        <f>CENIK!E11*F11*C11</f>
        <v>0</v>
      </c>
      <c r="J11" s="23">
        <f>G11+H11+I11</f>
        <v>423.5</v>
      </c>
    </row>
    <row r="12" spans="1:10" ht="12.75">
      <c r="A12" s="15" t="s">
        <v>14</v>
      </c>
      <c r="B12" s="16"/>
      <c r="D12" s="16"/>
      <c r="G12" s="16"/>
      <c r="J12" s="17"/>
    </row>
    <row r="13" spans="1:10" ht="12.75">
      <c r="A13" s="18" t="s">
        <v>9</v>
      </c>
      <c r="B13" s="19" t="s">
        <v>10</v>
      </c>
      <c r="C13" s="2">
        <v>1</v>
      </c>
      <c r="D13" s="20">
        <v>5</v>
      </c>
      <c r="E13" s="21">
        <v>0</v>
      </c>
      <c r="F13" s="21">
        <v>0</v>
      </c>
      <c r="G13" s="22">
        <f>CENIK!C15*D13*C13</f>
        <v>302.5</v>
      </c>
      <c r="H13" s="5">
        <f>CENIK!D15*E13*C13</f>
        <v>0</v>
      </c>
      <c r="I13" s="5">
        <f>CENIK!E15*F13*C13</f>
        <v>0</v>
      </c>
      <c r="J13" s="23">
        <f>G13+H13+I13</f>
        <v>302.5</v>
      </c>
    </row>
    <row r="14" spans="1:10" ht="12.75">
      <c r="A14" s="15" t="s">
        <v>21</v>
      </c>
      <c r="B14" s="16"/>
      <c r="D14" s="16"/>
      <c r="G14" s="16"/>
      <c r="J14" s="17"/>
    </row>
    <row r="15" spans="1:10" ht="12.75">
      <c r="A15" s="18" t="s">
        <v>16</v>
      </c>
      <c r="B15" s="19" t="s">
        <v>10</v>
      </c>
      <c r="C15" s="2">
        <v>1</v>
      </c>
      <c r="D15" s="20">
        <v>10</v>
      </c>
      <c r="E15" s="21">
        <v>0</v>
      </c>
      <c r="F15" s="21">
        <v>0</v>
      </c>
      <c r="G15" s="22">
        <f>CENIK!C23*D15*C15</f>
        <v>177</v>
      </c>
      <c r="H15" s="5">
        <f>CENIK!D23*E15*C15</f>
        <v>0</v>
      </c>
      <c r="I15" s="5">
        <f>CENIK!E23*F15*C15</f>
        <v>0</v>
      </c>
      <c r="J15" s="23">
        <f aca="true" t="shared" si="0" ref="J15:J22">G15+H15+I15</f>
        <v>177</v>
      </c>
    </row>
    <row r="16" spans="1:10" ht="12.75">
      <c r="A16" s="18" t="s">
        <v>17</v>
      </c>
      <c r="B16" s="19" t="s">
        <v>10</v>
      </c>
      <c r="C16" s="2">
        <v>2</v>
      </c>
      <c r="D16" s="20">
        <v>10</v>
      </c>
      <c r="E16" s="21">
        <v>0</v>
      </c>
      <c r="F16" s="21">
        <v>0</v>
      </c>
      <c r="G16" s="22">
        <f>CENIK!C24*D16*C16</f>
        <v>624</v>
      </c>
      <c r="H16" s="5">
        <f>CENIK!D24*E16*C16</f>
        <v>0</v>
      </c>
      <c r="I16" s="5">
        <f>CENIK!E24*F16*C16</f>
        <v>0</v>
      </c>
      <c r="J16" s="23">
        <f t="shared" si="0"/>
        <v>624</v>
      </c>
    </row>
    <row r="17" spans="1:10" ht="12.75">
      <c r="A17" s="18" t="s">
        <v>18</v>
      </c>
      <c r="B17" s="19" t="s">
        <v>10</v>
      </c>
      <c r="C17" s="2">
        <v>2</v>
      </c>
      <c r="D17" s="20">
        <v>10</v>
      </c>
      <c r="E17" s="21">
        <v>0</v>
      </c>
      <c r="F17" s="21">
        <v>0</v>
      </c>
      <c r="G17" s="22">
        <f>CENIK!C25*D17*C17</f>
        <v>460</v>
      </c>
      <c r="H17" s="5">
        <f>CENIK!D25*E17*C17</f>
        <v>0</v>
      </c>
      <c r="I17" s="5">
        <f>CENIK!E25*F17*C17</f>
        <v>0</v>
      </c>
      <c r="J17" s="23">
        <f t="shared" si="0"/>
        <v>460</v>
      </c>
    </row>
    <row r="18" spans="1:10" ht="12.75">
      <c r="A18" s="18" t="s">
        <v>19</v>
      </c>
      <c r="B18" s="19" t="s">
        <v>10</v>
      </c>
      <c r="C18" s="2">
        <v>15</v>
      </c>
      <c r="D18" s="20">
        <v>10</v>
      </c>
      <c r="E18" s="21">
        <v>0</v>
      </c>
      <c r="F18" s="21">
        <v>0</v>
      </c>
      <c r="G18" s="22">
        <f>CENIK!C26*D18*C18</f>
        <v>3285</v>
      </c>
      <c r="H18" s="5">
        <f>CENIK!D26*E18*C18</f>
        <v>0</v>
      </c>
      <c r="I18" s="5">
        <f>CENIK!E26*F18*C18</f>
        <v>0</v>
      </c>
      <c r="J18" s="23">
        <f t="shared" si="0"/>
        <v>3285</v>
      </c>
    </row>
    <row r="19" spans="1:10" ht="12.75">
      <c r="A19" s="18" t="s">
        <v>22</v>
      </c>
      <c r="B19" s="19" t="s">
        <v>10</v>
      </c>
      <c r="C19" s="2">
        <v>1</v>
      </c>
      <c r="D19" s="20">
        <v>10</v>
      </c>
      <c r="E19" s="21">
        <v>0</v>
      </c>
      <c r="F19" s="21">
        <v>0</v>
      </c>
      <c r="G19" s="22">
        <f>CENIK!C27*D19*C19</f>
        <v>200</v>
      </c>
      <c r="H19" s="5">
        <f>CENIK!D27*E19*C19</f>
        <v>0</v>
      </c>
      <c r="I19" s="5">
        <f>CENIK!E27*F19*C19</f>
        <v>0</v>
      </c>
      <c r="J19" s="23">
        <f t="shared" si="0"/>
        <v>200</v>
      </c>
    </row>
    <row r="20" spans="1:10" ht="12.75">
      <c r="A20" s="18" t="s">
        <v>24</v>
      </c>
      <c r="B20" s="19" t="s">
        <v>10</v>
      </c>
      <c r="C20" s="2">
        <v>1</v>
      </c>
      <c r="D20" s="20">
        <v>10</v>
      </c>
      <c r="E20" s="21">
        <v>0</v>
      </c>
      <c r="F20" s="21">
        <v>0</v>
      </c>
      <c r="G20" s="22">
        <f>CENIK!C29*D20*C20</f>
        <v>800</v>
      </c>
      <c r="H20" s="5">
        <f>CENIK!D29*E20*C20</f>
        <v>0</v>
      </c>
      <c r="I20" s="5">
        <f>CENIK!E29*F20*C20</f>
        <v>0</v>
      </c>
      <c r="J20" s="23">
        <f t="shared" si="0"/>
        <v>800</v>
      </c>
    </row>
    <row r="21" spans="1:10" ht="12.75">
      <c r="A21" s="18" t="s">
        <v>20</v>
      </c>
      <c r="B21" s="19" t="s">
        <v>10</v>
      </c>
      <c r="C21" s="2">
        <v>15</v>
      </c>
      <c r="D21" s="20">
        <v>10</v>
      </c>
      <c r="E21" s="21">
        <v>0</v>
      </c>
      <c r="F21" s="21">
        <v>0</v>
      </c>
      <c r="G21" s="22">
        <f>CENIK!C30*D21*C21</f>
        <v>690</v>
      </c>
      <c r="H21" s="5">
        <f>CENIK!D30*E21*C21</f>
        <v>0</v>
      </c>
      <c r="I21" s="5">
        <f>CENIK!E30*F21*C21</f>
        <v>0</v>
      </c>
      <c r="J21" s="23">
        <f t="shared" si="0"/>
        <v>690</v>
      </c>
    </row>
    <row r="22" spans="1:10" ht="12.75">
      <c r="A22" s="18" t="s">
        <v>25</v>
      </c>
      <c r="B22" s="19" t="s">
        <v>10</v>
      </c>
      <c r="C22" s="2">
        <v>1</v>
      </c>
      <c r="D22" s="20">
        <v>10</v>
      </c>
      <c r="E22" s="21">
        <v>0</v>
      </c>
      <c r="F22" s="21">
        <v>0</v>
      </c>
      <c r="G22" s="22">
        <f>CENIK!C31*D22*C22</f>
        <v>80</v>
      </c>
      <c r="H22" s="5">
        <f>CENIK!D31*E22*C22</f>
        <v>0</v>
      </c>
      <c r="I22" s="5">
        <f>CENIK!E31*F22*C22</f>
        <v>0</v>
      </c>
      <c r="J22" s="23">
        <f t="shared" si="0"/>
        <v>80</v>
      </c>
    </row>
    <row r="23" spans="1:10" ht="12.75">
      <c r="A23" s="15" t="s">
        <v>26</v>
      </c>
      <c r="B23" s="16"/>
      <c r="D23" s="16"/>
      <c r="G23" s="16"/>
      <c r="J23" s="17"/>
    </row>
    <row r="24" spans="1:10" ht="12.75">
      <c r="A24" s="18" t="s">
        <v>16</v>
      </c>
      <c r="B24" s="19" t="s">
        <v>10</v>
      </c>
      <c r="C24" s="2">
        <v>1</v>
      </c>
      <c r="D24" s="20">
        <v>1</v>
      </c>
      <c r="E24" s="21">
        <v>0</v>
      </c>
      <c r="F24" s="21">
        <v>0</v>
      </c>
      <c r="G24" s="22">
        <f>CENIK!C33*D24*C24</f>
        <v>17.7</v>
      </c>
      <c r="H24" s="5">
        <f>CENIK!D33*E24*C24</f>
        <v>0</v>
      </c>
      <c r="I24" s="5">
        <f>CENIK!E33*F24*C24</f>
        <v>0</v>
      </c>
      <c r="J24" s="23">
        <f>G24+H24+I24</f>
        <v>17.7</v>
      </c>
    </row>
    <row r="25" spans="1:10" ht="12.75">
      <c r="A25" s="18" t="s">
        <v>17</v>
      </c>
      <c r="B25" s="19" t="s">
        <v>10</v>
      </c>
      <c r="C25" s="2">
        <v>2</v>
      </c>
      <c r="D25" s="20">
        <v>1</v>
      </c>
      <c r="E25" s="21">
        <v>0</v>
      </c>
      <c r="F25" s="21">
        <v>0</v>
      </c>
      <c r="G25" s="22">
        <f>CENIK!C34*D25*C25</f>
        <v>62.4</v>
      </c>
      <c r="H25" s="5">
        <f>CENIK!D34*E25*C25</f>
        <v>0</v>
      </c>
      <c r="I25" s="5">
        <f>CENIK!E34*F25*C25</f>
        <v>0</v>
      </c>
      <c r="J25" s="23">
        <f>G25+H25+I25</f>
        <v>62.4</v>
      </c>
    </row>
    <row r="26" spans="1:10" ht="12.75">
      <c r="A26" s="18" t="s">
        <v>18</v>
      </c>
      <c r="B26" s="19" t="s">
        <v>10</v>
      </c>
      <c r="C26" s="2">
        <v>2</v>
      </c>
      <c r="D26" s="20">
        <v>1</v>
      </c>
      <c r="E26" s="21">
        <v>0</v>
      </c>
      <c r="F26" s="21">
        <v>0</v>
      </c>
      <c r="G26" s="22">
        <f>CENIK!C35*D26*C26</f>
        <v>46</v>
      </c>
      <c r="H26" s="5">
        <f>CENIK!D35*E26*C26</f>
        <v>0</v>
      </c>
      <c r="I26" s="5">
        <f>CENIK!E35*F26*C26</f>
        <v>0</v>
      </c>
      <c r="J26" s="23">
        <f>G26+H26+I26</f>
        <v>46</v>
      </c>
    </row>
    <row r="27" spans="1:10" ht="12.75">
      <c r="A27" s="18" t="s">
        <v>19</v>
      </c>
      <c r="B27" s="19" t="s">
        <v>10</v>
      </c>
      <c r="C27" s="2">
        <v>15</v>
      </c>
      <c r="D27" s="20">
        <v>1</v>
      </c>
      <c r="E27" s="21">
        <v>0</v>
      </c>
      <c r="F27" s="21">
        <v>0</v>
      </c>
      <c r="G27" s="22">
        <f>CENIK!C36*D27*C27</f>
        <v>328.5</v>
      </c>
      <c r="H27" s="5">
        <f>CENIK!D36*E27*C27</f>
        <v>0</v>
      </c>
      <c r="I27" s="5">
        <f>CENIK!E36*F27*C27</f>
        <v>0</v>
      </c>
      <c r="J27" s="23">
        <f>G27+H27+I27</f>
        <v>328.5</v>
      </c>
    </row>
    <row r="28" spans="1:10" ht="12.75">
      <c r="A28" s="18" t="s">
        <v>20</v>
      </c>
      <c r="B28" s="19" t="s">
        <v>10</v>
      </c>
      <c r="C28" s="2">
        <v>15</v>
      </c>
      <c r="D28" s="20">
        <v>1</v>
      </c>
      <c r="E28" s="21">
        <v>0</v>
      </c>
      <c r="F28" s="21">
        <v>0</v>
      </c>
      <c r="G28" s="22">
        <f>CENIK!C37*D28*C28</f>
        <v>69</v>
      </c>
      <c r="H28" s="5">
        <f>CENIK!D37*E28*C28</f>
        <v>0</v>
      </c>
      <c r="I28" s="5">
        <f>CENIK!E37*F28*C28</f>
        <v>0</v>
      </c>
      <c r="J28" s="23">
        <f>G28+H28+I28</f>
        <v>69</v>
      </c>
    </row>
    <row r="29" spans="1:10" ht="12.75">
      <c r="A29" s="15" t="s">
        <v>27</v>
      </c>
      <c r="B29" s="16"/>
      <c r="D29" s="16"/>
      <c r="G29" s="16"/>
      <c r="J29" s="17"/>
    </row>
    <row r="30" spans="1:10" ht="12.75">
      <c r="A30" s="18" t="s">
        <v>28</v>
      </c>
      <c r="B30" s="19" t="s">
        <v>29</v>
      </c>
      <c r="C30" s="2">
        <v>2</v>
      </c>
      <c r="D30" s="20">
        <v>417.615284973374</v>
      </c>
      <c r="E30" s="21">
        <v>0</v>
      </c>
      <c r="F30" s="21">
        <v>0</v>
      </c>
      <c r="G30" s="22">
        <f>CENIK!C39*D30*C30</f>
        <v>32573.992227923172</v>
      </c>
      <c r="H30" s="5">
        <f>CENIK!D39*E30*C30</f>
        <v>0</v>
      </c>
      <c r="I30" s="5">
        <f>CENIK!E39*F30*C30</f>
        <v>0</v>
      </c>
      <c r="J30" s="23">
        <f>G30+H30+I30</f>
        <v>32573.992227923172</v>
      </c>
    </row>
    <row r="31" spans="1:10" ht="12.75">
      <c r="A31" s="15" t="s">
        <v>30</v>
      </c>
      <c r="B31" s="16"/>
      <c r="D31" s="16"/>
      <c r="G31" s="16"/>
      <c r="J31" s="17"/>
    </row>
    <row r="32" spans="1:10" ht="12.75">
      <c r="A32" s="18" t="s">
        <v>28</v>
      </c>
      <c r="B32" s="19" t="s">
        <v>29</v>
      </c>
      <c r="C32" s="2">
        <v>2</v>
      </c>
      <c r="D32" s="20">
        <v>225.696159746406</v>
      </c>
      <c r="E32" s="21">
        <v>0</v>
      </c>
      <c r="F32" s="21">
        <v>0</v>
      </c>
      <c r="G32" s="22">
        <f>CENIK!C41*D32*C32</f>
        <v>17604.300460219667</v>
      </c>
      <c r="H32" s="5">
        <f>CENIK!D41*E32*C32</f>
        <v>0</v>
      </c>
      <c r="I32" s="5">
        <f>CENIK!E41*F32*C32</f>
        <v>0</v>
      </c>
      <c r="J32" s="23">
        <f>G32+H32+I32</f>
        <v>17604.300460219667</v>
      </c>
    </row>
    <row r="33" spans="1:10" ht="12.75">
      <c r="A33" s="15" t="s">
        <v>37</v>
      </c>
      <c r="B33" s="16"/>
      <c r="D33" s="16"/>
      <c r="G33" s="16"/>
      <c r="J33" s="17"/>
    </row>
    <row r="34" spans="1:10" ht="12.75">
      <c r="A34" s="18" t="s">
        <v>33</v>
      </c>
      <c r="B34" s="19" t="s">
        <v>34</v>
      </c>
      <c r="C34" s="2">
        <v>1</v>
      </c>
      <c r="D34" s="20">
        <v>427.438</v>
      </c>
      <c r="E34" s="21">
        <v>454.417</v>
      </c>
      <c r="F34" s="21">
        <v>19.9526</v>
      </c>
      <c r="G34" s="22">
        <f>CENIK!C51*D34*C34</f>
        <v>17524.958</v>
      </c>
      <c r="H34" s="5">
        <f>CENIK!D51*E34*C34</f>
        <v>18631.096999999998</v>
      </c>
      <c r="I34" s="5">
        <f>CENIK!E51*F34*C34</f>
        <v>818.0566</v>
      </c>
      <c r="J34" s="23">
        <f>G34+H34+I34</f>
        <v>36974.1116</v>
      </c>
    </row>
    <row r="35" spans="1:10" ht="12.75">
      <c r="A35" s="15" t="s">
        <v>38</v>
      </c>
      <c r="B35" s="16"/>
      <c r="D35" s="16"/>
      <c r="G35" s="16"/>
      <c r="J35" s="17"/>
    </row>
    <row r="36" spans="1:10" ht="12.75">
      <c r="A36" s="18" t="s">
        <v>33</v>
      </c>
      <c r="B36" s="19" t="s">
        <v>34</v>
      </c>
      <c r="C36" s="2">
        <v>1</v>
      </c>
      <c r="D36" s="20">
        <v>26.8254</v>
      </c>
      <c r="E36" s="21">
        <v>0</v>
      </c>
      <c r="F36" s="21">
        <v>31.604</v>
      </c>
      <c r="G36" s="22">
        <f>CENIK!C53*D36*C36</f>
        <v>831.5874</v>
      </c>
      <c r="H36" s="5">
        <f>CENIK!D53*E36*C36</f>
        <v>0</v>
      </c>
      <c r="I36" s="5">
        <f>CENIK!E53*F36*C36</f>
        <v>979.7239999999999</v>
      </c>
      <c r="J36" s="23">
        <f>G36+H36+I36</f>
        <v>1811.3114</v>
      </c>
    </row>
    <row r="37" spans="1:10" ht="12.75">
      <c r="A37" s="15" t="s">
        <v>43</v>
      </c>
      <c r="B37" s="16"/>
      <c r="D37" s="16"/>
      <c r="G37" s="16"/>
      <c r="J37" s="17"/>
    </row>
    <row r="38" spans="1:10" ht="12.75">
      <c r="A38" s="18" t="s">
        <v>41</v>
      </c>
      <c r="B38" s="19" t="s">
        <v>34</v>
      </c>
      <c r="C38" s="2">
        <v>2</v>
      </c>
      <c r="D38" s="20">
        <v>0</v>
      </c>
      <c r="E38" s="21">
        <v>9.53418</v>
      </c>
      <c r="F38" s="21">
        <v>0</v>
      </c>
      <c r="G38" s="22">
        <f>CENIK!C61*D38*C38</f>
        <v>0</v>
      </c>
      <c r="H38" s="5">
        <f>CENIK!D61*E38*C38</f>
        <v>2993.7325199999996</v>
      </c>
      <c r="I38" s="5">
        <f>CENIK!E61*F38*C38</f>
        <v>0</v>
      </c>
      <c r="J38" s="23">
        <f>G38+H38+I38</f>
        <v>2993.7325199999996</v>
      </c>
    </row>
    <row r="39" spans="1:10" ht="24">
      <c r="A39" s="15" t="s">
        <v>46</v>
      </c>
      <c r="B39" s="16"/>
      <c r="D39" s="16"/>
      <c r="G39" s="16"/>
      <c r="J39" s="17"/>
    </row>
    <row r="40" spans="1:10" ht="12.75">
      <c r="A40" s="18" t="s">
        <v>45</v>
      </c>
      <c r="B40" s="19" t="s">
        <v>34</v>
      </c>
      <c r="C40" s="2">
        <v>2</v>
      </c>
      <c r="D40" s="20">
        <v>17.1178</v>
      </c>
      <c r="E40" s="21">
        <v>0</v>
      </c>
      <c r="F40" s="21">
        <v>0</v>
      </c>
      <c r="G40" s="22">
        <f>CENIK!C65*D40*C40</f>
        <v>104.41857999999999</v>
      </c>
      <c r="H40" s="5">
        <f>CENIK!D65*E40*C40</f>
        <v>0</v>
      </c>
      <c r="I40" s="5">
        <f>CENIK!E65*F40*C40</f>
        <v>0</v>
      </c>
      <c r="J40" s="23">
        <f>G40+H40+I40</f>
        <v>104.41857999999999</v>
      </c>
    </row>
    <row r="41" spans="1:10" ht="24">
      <c r="A41" s="15" t="s">
        <v>48</v>
      </c>
      <c r="B41" s="16"/>
      <c r="D41" s="16"/>
      <c r="G41" s="16"/>
      <c r="J41" s="17"/>
    </row>
    <row r="42" spans="1:10" ht="12.75">
      <c r="A42" s="18" t="s">
        <v>45</v>
      </c>
      <c r="B42" s="19" t="s">
        <v>34</v>
      </c>
      <c r="C42" s="2">
        <v>2</v>
      </c>
      <c r="D42" s="20">
        <v>0</v>
      </c>
      <c r="E42" s="21">
        <v>0</v>
      </c>
      <c r="F42" s="21">
        <v>76.0988</v>
      </c>
      <c r="G42" s="22">
        <f>CENIK!C69*D42*C42</f>
        <v>0</v>
      </c>
      <c r="H42" s="5">
        <f>CENIK!D69*E42*C42</f>
        <v>0</v>
      </c>
      <c r="I42" s="5">
        <f>CENIK!E69*F42*C42</f>
        <v>1033.4217039999999</v>
      </c>
      <c r="J42" s="23">
        <f>G42+H42+I42</f>
        <v>1033.4217039999999</v>
      </c>
    </row>
    <row r="43" spans="1:10" ht="12.75">
      <c r="A43" s="15" t="s">
        <v>49</v>
      </c>
      <c r="B43" s="16"/>
      <c r="D43" s="16"/>
      <c r="G43" s="16"/>
      <c r="J43" s="17"/>
    </row>
    <row r="44" spans="1:10" ht="12.75">
      <c r="A44" s="18" t="s">
        <v>50</v>
      </c>
      <c r="B44" s="19" t="s">
        <v>34</v>
      </c>
      <c r="C44" s="2">
        <v>1</v>
      </c>
      <c r="D44" s="20">
        <v>52.3674</v>
      </c>
      <c r="E44" s="21">
        <v>0</v>
      </c>
      <c r="F44" s="21">
        <v>16.1354</v>
      </c>
      <c r="G44" s="22">
        <f>CENIK!C71*D44*C44</f>
        <v>5655.6792000000005</v>
      </c>
      <c r="H44" s="5">
        <f>CENIK!D71*E44*C44</f>
        <v>0</v>
      </c>
      <c r="I44" s="5">
        <f>CENIK!E71*F44*C44</f>
        <v>1742.6232</v>
      </c>
      <c r="J44" s="23">
        <f>G44+H44+I44</f>
        <v>7398.3024000000005</v>
      </c>
    </row>
    <row r="45" spans="1:10" ht="12.75">
      <c r="A45" s="18" t="s">
        <v>51</v>
      </c>
      <c r="B45" s="19" t="s">
        <v>34</v>
      </c>
      <c r="C45" s="2">
        <v>2</v>
      </c>
      <c r="D45" s="20">
        <v>52.3674</v>
      </c>
      <c r="E45" s="21">
        <v>0</v>
      </c>
      <c r="F45" s="21">
        <v>16.1354</v>
      </c>
      <c r="G45" s="22">
        <f>CENIK!C72*D45*C45</f>
        <v>4398.8616</v>
      </c>
      <c r="H45" s="5">
        <f>CENIK!D72*E45*C45</f>
        <v>0</v>
      </c>
      <c r="I45" s="5">
        <f>CENIK!E72*F45*C45</f>
        <v>1355.3736000000001</v>
      </c>
      <c r="J45" s="23">
        <f>G45+H45+I45</f>
        <v>5754.2352</v>
      </c>
    </row>
    <row r="46" spans="1:10" ht="12.75">
      <c r="A46" s="18" t="s">
        <v>52</v>
      </c>
      <c r="B46" s="19" t="s">
        <v>34</v>
      </c>
      <c r="C46" s="2">
        <v>23</v>
      </c>
      <c r="D46" s="20">
        <v>52.3674</v>
      </c>
      <c r="E46" s="21">
        <v>0</v>
      </c>
      <c r="F46" s="21">
        <v>16.1354</v>
      </c>
      <c r="G46" s="22">
        <f>CENIK!C73*D46*C46</f>
        <v>7226.7012</v>
      </c>
      <c r="H46" s="5">
        <f>CENIK!D73*E46*C46</f>
        <v>0</v>
      </c>
      <c r="I46" s="5">
        <f>CENIK!E73*F46*C46</f>
        <v>2226.6852</v>
      </c>
      <c r="J46" s="23">
        <f>G46+H46+I46</f>
        <v>9453.3864</v>
      </c>
    </row>
    <row r="47" spans="1:10" ht="12.75">
      <c r="A47" s="15" t="s">
        <v>53</v>
      </c>
      <c r="B47" s="16"/>
      <c r="D47" s="16"/>
      <c r="G47" s="16"/>
      <c r="J47" s="17"/>
    </row>
    <row r="48" spans="1:10" ht="12.75">
      <c r="A48" s="18" t="s">
        <v>50</v>
      </c>
      <c r="B48" s="19" t="s">
        <v>34</v>
      </c>
      <c r="C48" s="2">
        <v>1</v>
      </c>
      <c r="D48" s="20">
        <v>0</v>
      </c>
      <c r="E48" s="21">
        <v>130.914</v>
      </c>
      <c r="F48" s="21">
        <v>0</v>
      </c>
      <c r="G48" s="22">
        <f>CENIK!C75*D48*C48</f>
        <v>0</v>
      </c>
      <c r="H48" s="5">
        <f>CENIK!D75*E48*C48</f>
        <v>14138.712</v>
      </c>
      <c r="I48" s="5">
        <f>CENIK!E75*F48*C48</f>
        <v>0</v>
      </c>
      <c r="J48" s="23">
        <f>G48+H48+I48</f>
        <v>14138.712</v>
      </c>
    </row>
    <row r="49" spans="1:10" ht="12.75">
      <c r="A49" s="18" t="s">
        <v>51</v>
      </c>
      <c r="B49" s="19" t="s">
        <v>34</v>
      </c>
      <c r="C49" s="2">
        <v>2</v>
      </c>
      <c r="D49" s="20">
        <v>0</v>
      </c>
      <c r="E49" s="21">
        <v>130.914</v>
      </c>
      <c r="F49" s="21">
        <v>0</v>
      </c>
      <c r="G49" s="22">
        <f>CENIK!C76*D49*C49</f>
        <v>0</v>
      </c>
      <c r="H49" s="5">
        <f>CENIK!D76*E49*C49</f>
        <v>10996.775999999998</v>
      </c>
      <c r="I49" s="5">
        <f>CENIK!E76*F49*C49</f>
        <v>0</v>
      </c>
      <c r="J49" s="23">
        <f>G49+H49+I49</f>
        <v>10996.775999999998</v>
      </c>
    </row>
    <row r="50" spans="1:10" ht="12.75">
      <c r="A50" s="18" t="s">
        <v>52</v>
      </c>
      <c r="B50" s="19" t="s">
        <v>34</v>
      </c>
      <c r="C50" s="2">
        <v>23</v>
      </c>
      <c r="D50" s="20">
        <v>0</v>
      </c>
      <c r="E50" s="21">
        <v>130.914</v>
      </c>
      <c r="F50" s="21">
        <v>0</v>
      </c>
      <c r="G50" s="22">
        <f>CENIK!C77*D50*C50</f>
        <v>0</v>
      </c>
      <c r="H50" s="5">
        <f>CENIK!D77*E50*C50</f>
        <v>18066.131999999998</v>
      </c>
      <c r="I50" s="5">
        <f>CENIK!E77*F50*C50</f>
        <v>0</v>
      </c>
      <c r="J50" s="23">
        <f>G50+H50+I50</f>
        <v>18066.131999999998</v>
      </c>
    </row>
    <row r="51" spans="1:10" ht="24">
      <c r="A51" s="15" t="s">
        <v>61</v>
      </c>
      <c r="B51" s="16"/>
      <c r="D51" s="16"/>
      <c r="G51" s="16"/>
      <c r="J51" s="17"/>
    </row>
    <row r="52" spans="1:10" ht="12.75">
      <c r="A52" s="18" t="s">
        <v>45</v>
      </c>
      <c r="B52" s="19" t="s">
        <v>34</v>
      </c>
      <c r="C52" s="2">
        <v>2</v>
      </c>
      <c r="D52" s="20">
        <v>0</v>
      </c>
      <c r="E52" s="21">
        <v>0</v>
      </c>
      <c r="F52" s="21">
        <v>604.938</v>
      </c>
      <c r="G52" s="22">
        <f>CENIK!C93*D52*C52</f>
        <v>0</v>
      </c>
      <c r="H52" s="5">
        <f>CENIK!D93*E52*C52</f>
        <v>0</v>
      </c>
      <c r="I52" s="5">
        <f>CENIK!E93*F52*C52</f>
        <v>9074.07</v>
      </c>
      <c r="J52" s="23">
        <f>G52+H52+I52</f>
        <v>9074.07</v>
      </c>
    </row>
    <row r="53" spans="1:10" ht="12.75">
      <c r="A53" s="15" t="s">
        <v>65</v>
      </c>
      <c r="B53" s="16"/>
      <c r="D53" s="16"/>
      <c r="G53" s="16"/>
      <c r="J53" s="17"/>
    </row>
    <row r="54" spans="1:10" ht="12.75">
      <c r="A54" s="18" t="s">
        <v>66</v>
      </c>
      <c r="B54" s="19" t="s">
        <v>34</v>
      </c>
      <c r="C54" s="2">
        <v>1</v>
      </c>
      <c r="D54" s="20">
        <v>9806.18</v>
      </c>
      <c r="E54" s="21">
        <v>4483.02</v>
      </c>
      <c r="F54" s="21">
        <v>744.489</v>
      </c>
      <c r="G54" s="22">
        <f>CENIK!C101*D54*C54</f>
        <v>20985.2252</v>
      </c>
      <c r="H54" s="5">
        <f>CENIK!D101*E54*C54</f>
        <v>9728.153400000001</v>
      </c>
      <c r="I54" s="5">
        <f>CENIK!E101*F54*C54</f>
        <v>2203.68744</v>
      </c>
      <c r="J54" s="23">
        <f>G54+H54+I54</f>
        <v>32917.066040000005</v>
      </c>
    </row>
    <row r="55" spans="1:10" ht="12.75">
      <c r="A55" s="18" t="s">
        <v>67</v>
      </c>
      <c r="B55" s="19" t="s">
        <v>34</v>
      </c>
      <c r="C55" s="2">
        <v>5</v>
      </c>
      <c r="D55" s="20">
        <v>9806.18</v>
      </c>
      <c r="E55" s="21">
        <v>4483.02</v>
      </c>
      <c r="F55" s="21">
        <v>744.489</v>
      </c>
      <c r="G55" s="22">
        <f>CENIK!C102*D55*C55</f>
        <v>78449.44</v>
      </c>
      <c r="H55" s="5">
        <f>CENIK!D102*E55*C55</f>
        <v>49089.069</v>
      </c>
      <c r="I55" s="5">
        <f>CENIK!E102*F55*C55</f>
        <v>10348.3971</v>
      </c>
      <c r="J55" s="23">
        <f>G55+H55+I55</f>
        <v>137886.9061</v>
      </c>
    </row>
    <row r="56" spans="1:10" ht="12.75">
      <c r="A56" s="15" t="s">
        <v>68</v>
      </c>
      <c r="B56" s="16"/>
      <c r="D56" s="16"/>
      <c r="G56" s="16"/>
      <c r="J56" s="17"/>
    </row>
    <row r="57" spans="1:10" ht="12.75">
      <c r="A57" s="18" t="s">
        <v>67</v>
      </c>
      <c r="B57" s="19" t="s">
        <v>34</v>
      </c>
      <c r="C57" s="2">
        <v>5</v>
      </c>
      <c r="D57" s="20">
        <v>854.579</v>
      </c>
      <c r="E57" s="21">
        <v>0</v>
      </c>
      <c r="F57" s="21">
        <v>0</v>
      </c>
      <c r="G57" s="22">
        <f>CENIK!C104*D57*C57</f>
        <v>5554.7635</v>
      </c>
      <c r="H57" s="5">
        <f>CENIK!D104*E57*C57</f>
        <v>0</v>
      </c>
      <c r="I57" s="5">
        <f>CENIK!E104*F57*C57</f>
        <v>0</v>
      </c>
      <c r="J57" s="23">
        <f>G57+H57+I57</f>
        <v>5554.7635</v>
      </c>
    </row>
    <row r="58" spans="1:10" ht="12.75">
      <c r="A58" s="15" t="s">
        <v>71</v>
      </c>
      <c r="B58" s="16"/>
      <c r="D58" s="16"/>
      <c r="G58" s="16"/>
      <c r="J58" s="17"/>
    </row>
    <row r="59" spans="1:10" ht="12.75">
      <c r="A59" s="18" t="s">
        <v>67</v>
      </c>
      <c r="B59" s="19" t="s">
        <v>34</v>
      </c>
      <c r="C59" s="2">
        <v>5</v>
      </c>
      <c r="D59" s="20">
        <v>34.1583</v>
      </c>
      <c r="E59" s="21">
        <v>207.729</v>
      </c>
      <c r="F59" s="21">
        <v>0</v>
      </c>
      <c r="G59" s="22">
        <f>CENIK!C110*D59*C59</f>
        <v>222.02894999999998</v>
      </c>
      <c r="H59" s="5">
        <f>CENIK!D110*E59*C59</f>
        <v>1557.9675</v>
      </c>
      <c r="I59" s="5">
        <f>CENIK!E110*F59*C59</f>
        <v>0</v>
      </c>
      <c r="J59" s="23">
        <f>G59+H59+I59</f>
        <v>1779.9964499999999</v>
      </c>
    </row>
    <row r="60" spans="1:10" ht="12.75">
      <c r="A60" s="12" t="s">
        <v>99</v>
      </c>
      <c r="B60" s="13"/>
      <c r="C60" s="13"/>
      <c r="D60" s="13"/>
      <c r="E60" s="13"/>
      <c r="F60" s="13"/>
      <c r="G60" s="13"/>
      <c r="H60" s="13"/>
      <c r="I60" s="13"/>
      <c r="J60" s="14"/>
    </row>
    <row r="61" spans="1:10" ht="12.75">
      <c r="A61" s="24"/>
      <c r="B61" s="24"/>
      <c r="C61" s="24"/>
      <c r="D61" s="24"/>
      <c r="E61" s="24"/>
      <c r="F61" s="24"/>
      <c r="G61" s="24"/>
      <c r="H61" s="24"/>
      <c r="I61" s="24"/>
      <c r="J61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</cols>
  <sheetData>
    <row r="1" spans="1:10" ht="12.75">
      <c r="A1" s="29" t="s">
        <v>125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104</v>
      </c>
    </row>
    <row r="3" spans="1:2" ht="12.75">
      <c r="A3" s="4" t="s">
        <v>73</v>
      </c>
      <c r="B3" s="25">
        <f>SUM(J6:J9)</f>
        <v>0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98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2" t="s">
        <v>99</v>
      </c>
      <c r="B8" s="13"/>
      <c r="C8" s="13"/>
      <c r="D8" s="13"/>
      <c r="E8" s="13"/>
      <c r="F8" s="13"/>
      <c r="G8" s="13"/>
      <c r="H8" s="13"/>
      <c r="I8" s="13"/>
      <c r="J8" s="14"/>
    </row>
    <row r="9" spans="1:10" ht="12.75">
      <c r="A9" s="24"/>
      <c r="B9" s="24"/>
      <c r="C9" s="24"/>
      <c r="D9" s="24"/>
      <c r="E9" s="24"/>
      <c r="F9" s="24"/>
      <c r="G9" s="24"/>
      <c r="H9" s="24"/>
      <c r="I9" s="24"/>
      <c r="J9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7" width="11.28125" style="0" bestFit="1" customWidth="1"/>
    <col min="10" max="10" width="11.28125" style="0" bestFit="1" customWidth="1"/>
  </cols>
  <sheetData>
    <row r="1" spans="1:10" ht="12.75">
      <c r="A1" s="29" t="s">
        <v>126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25">
        <f>SUM(J6:J21)</f>
        <v>45996.6746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5" t="s">
        <v>21</v>
      </c>
      <c r="B7" s="16"/>
      <c r="D7" s="16"/>
      <c r="G7" s="16"/>
      <c r="J7" s="17"/>
    </row>
    <row r="8" spans="1:10" ht="12.75">
      <c r="A8" s="18" t="s">
        <v>16</v>
      </c>
      <c r="B8" s="19" t="s">
        <v>10</v>
      </c>
      <c r="C8" s="2">
        <v>1</v>
      </c>
      <c r="D8" s="20">
        <v>3</v>
      </c>
      <c r="E8" s="21">
        <v>0</v>
      </c>
      <c r="F8" s="21">
        <v>0</v>
      </c>
      <c r="G8" s="22">
        <f>CENIK!C23*D8*C8</f>
        <v>53.099999999999994</v>
      </c>
      <c r="H8" s="5">
        <f>CENIK!D23*E8*C8</f>
        <v>0</v>
      </c>
      <c r="I8" s="5">
        <f>CENIK!E23*F8*C8</f>
        <v>0</v>
      </c>
      <c r="J8" s="23">
        <f aca="true" t="shared" si="0" ref="J8:J15">G8+H8+I8</f>
        <v>53.099999999999994</v>
      </c>
    </row>
    <row r="9" spans="1:10" ht="12.75">
      <c r="A9" s="18" t="s">
        <v>17</v>
      </c>
      <c r="B9" s="19" t="s">
        <v>10</v>
      </c>
      <c r="C9" s="2">
        <v>2</v>
      </c>
      <c r="D9" s="20">
        <v>3</v>
      </c>
      <c r="E9" s="21">
        <v>0</v>
      </c>
      <c r="F9" s="21">
        <v>0</v>
      </c>
      <c r="G9" s="22">
        <f>CENIK!C24*D9*C9</f>
        <v>187.2</v>
      </c>
      <c r="H9" s="5">
        <f>CENIK!D24*E9*C9</f>
        <v>0</v>
      </c>
      <c r="I9" s="5">
        <f>CENIK!E24*F9*C9</f>
        <v>0</v>
      </c>
      <c r="J9" s="23">
        <f t="shared" si="0"/>
        <v>187.2</v>
      </c>
    </row>
    <row r="10" spans="1:10" ht="12.75">
      <c r="A10" s="18" t="s">
        <v>18</v>
      </c>
      <c r="B10" s="19" t="s">
        <v>10</v>
      </c>
      <c r="C10" s="2">
        <v>2</v>
      </c>
      <c r="D10" s="20">
        <v>3</v>
      </c>
      <c r="E10" s="21">
        <v>0</v>
      </c>
      <c r="F10" s="21">
        <v>0</v>
      </c>
      <c r="G10" s="22">
        <f>CENIK!C25*D10*C10</f>
        <v>138</v>
      </c>
      <c r="H10" s="5">
        <f>CENIK!D25*E10*C10</f>
        <v>0</v>
      </c>
      <c r="I10" s="5">
        <f>CENIK!E25*F10*C10</f>
        <v>0</v>
      </c>
      <c r="J10" s="23">
        <f t="shared" si="0"/>
        <v>138</v>
      </c>
    </row>
    <row r="11" spans="1:10" ht="12.75">
      <c r="A11" s="18" t="s">
        <v>19</v>
      </c>
      <c r="B11" s="19" t="s">
        <v>10</v>
      </c>
      <c r="C11" s="2">
        <v>20</v>
      </c>
      <c r="D11" s="20">
        <v>3</v>
      </c>
      <c r="E11" s="21">
        <v>0</v>
      </c>
      <c r="F11" s="21">
        <v>0</v>
      </c>
      <c r="G11" s="22">
        <f>CENIK!C26*D11*C11</f>
        <v>1313.9999999999998</v>
      </c>
      <c r="H11" s="5">
        <f>CENIK!D26*E11*C11</f>
        <v>0</v>
      </c>
      <c r="I11" s="5">
        <f>CENIK!E26*F11*C11</f>
        <v>0</v>
      </c>
      <c r="J11" s="23">
        <f t="shared" si="0"/>
        <v>1313.9999999999998</v>
      </c>
    </row>
    <row r="12" spans="1:10" ht="12.75">
      <c r="A12" s="18" t="s">
        <v>22</v>
      </c>
      <c r="B12" s="19" t="s">
        <v>10</v>
      </c>
      <c r="C12" s="2">
        <v>1</v>
      </c>
      <c r="D12" s="20">
        <v>3</v>
      </c>
      <c r="E12" s="21">
        <v>0</v>
      </c>
      <c r="F12" s="21">
        <v>0</v>
      </c>
      <c r="G12" s="22">
        <f>CENIK!C27*D12*C12</f>
        <v>60</v>
      </c>
      <c r="H12" s="5">
        <f>CENIK!D27*E12*C12</f>
        <v>0</v>
      </c>
      <c r="I12" s="5">
        <f>CENIK!E27*F12*C12</f>
        <v>0</v>
      </c>
      <c r="J12" s="23">
        <f t="shared" si="0"/>
        <v>60</v>
      </c>
    </row>
    <row r="13" spans="1:10" ht="12.75">
      <c r="A13" s="18" t="s">
        <v>24</v>
      </c>
      <c r="B13" s="19" t="s">
        <v>10</v>
      </c>
      <c r="C13" s="2">
        <v>1</v>
      </c>
      <c r="D13" s="20">
        <v>3</v>
      </c>
      <c r="E13" s="21">
        <v>0</v>
      </c>
      <c r="F13" s="21">
        <v>0</v>
      </c>
      <c r="G13" s="22">
        <f>CENIK!C29*D13*C13</f>
        <v>240</v>
      </c>
      <c r="H13" s="5">
        <f>CENIK!D29*E13*C13</f>
        <v>0</v>
      </c>
      <c r="I13" s="5">
        <f>CENIK!E29*F13*C13</f>
        <v>0</v>
      </c>
      <c r="J13" s="23">
        <f t="shared" si="0"/>
        <v>240</v>
      </c>
    </row>
    <row r="14" spans="1:10" ht="12.75">
      <c r="A14" s="18" t="s">
        <v>20</v>
      </c>
      <c r="B14" s="19" t="s">
        <v>10</v>
      </c>
      <c r="C14" s="2">
        <v>20</v>
      </c>
      <c r="D14" s="20">
        <v>3</v>
      </c>
      <c r="E14" s="21">
        <v>0</v>
      </c>
      <c r="F14" s="21">
        <v>0</v>
      </c>
      <c r="G14" s="22">
        <f>CENIK!C30*D14*C14</f>
        <v>276</v>
      </c>
      <c r="H14" s="5">
        <f>CENIK!D30*E14*C14</f>
        <v>0</v>
      </c>
      <c r="I14" s="5">
        <f>CENIK!E30*F14*C14</f>
        <v>0</v>
      </c>
      <c r="J14" s="23">
        <f t="shared" si="0"/>
        <v>276</v>
      </c>
    </row>
    <row r="15" spans="1:10" ht="12.75">
      <c r="A15" s="18" t="s">
        <v>25</v>
      </c>
      <c r="B15" s="19" t="s">
        <v>10</v>
      </c>
      <c r="C15" s="2">
        <v>1</v>
      </c>
      <c r="D15" s="20">
        <v>3</v>
      </c>
      <c r="E15" s="21">
        <v>0</v>
      </c>
      <c r="F15" s="21">
        <v>0</v>
      </c>
      <c r="G15" s="22">
        <f>CENIK!C31*D15*C15</f>
        <v>24</v>
      </c>
      <c r="H15" s="5">
        <f>CENIK!D31*E15*C15</f>
        <v>0</v>
      </c>
      <c r="I15" s="5">
        <f>CENIK!E31*F15*C15</f>
        <v>0</v>
      </c>
      <c r="J15" s="23">
        <f t="shared" si="0"/>
        <v>24</v>
      </c>
    </row>
    <row r="16" spans="1:10" ht="12.75">
      <c r="A16" s="15" t="s">
        <v>65</v>
      </c>
      <c r="B16" s="16"/>
      <c r="D16" s="16"/>
      <c r="G16" s="16"/>
      <c r="J16" s="17"/>
    </row>
    <row r="17" spans="1:10" ht="12.75">
      <c r="A17" s="18" t="s">
        <v>66</v>
      </c>
      <c r="B17" s="19" t="s">
        <v>34</v>
      </c>
      <c r="C17" s="2">
        <v>1</v>
      </c>
      <c r="D17" s="20">
        <v>3276.19</v>
      </c>
      <c r="E17" s="21">
        <v>0</v>
      </c>
      <c r="F17" s="21">
        <v>0</v>
      </c>
      <c r="G17" s="22">
        <f>CENIK!C101*D17*C17</f>
        <v>7011.046600000001</v>
      </c>
      <c r="H17" s="5">
        <f>CENIK!D101*E17*C17</f>
        <v>0</v>
      </c>
      <c r="I17" s="5">
        <f>CENIK!E101*F17*C17</f>
        <v>0</v>
      </c>
      <c r="J17" s="23">
        <f>G17+H17+I17</f>
        <v>7011.046600000001</v>
      </c>
    </row>
    <row r="18" spans="1:10" ht="12.75">
      <c r="A18" s="18" t="s">
        <v>67</v>
      </c>
      <c r="B18" s="19" t="s">
        <v>34</v>
      </c>
      <c r="C18" s="2">
        <v>7</v>
      </c>
      <c r="D18" s="20">
        <v>3276.19</v>
      </c>
      <c r="E18" s="21">
        <v>0</v>
      </c>
      <c r="F18" s="21">
        <v>0</v>
      </c>
      <c r="G18" s="22">
        <f>CENIK!C102*D18*C18</f>
        <v>36693.328</v>
      </c>
      <c r="H18" s="5">
        <f>CENIK!D102*E18*C18</f>
        <v>0</v>
      </c>
      <c r="I18" s="5">
        <f>CENIK!E102*F18*C18</f>
        <v>0</v>
      </c>
      <c r="J18" s="23">
        <f>G18+H18+I18</f>
        <v>36693.328</v>
      </c>
    </row>
    <row r="19" spans="1:10" ht="12.75">
      <c r="A19" s="12" t="s">
        <v>98</v>
      </c>
      <c r="B19" s="13"/>
      <c r="C19" s="13"/>
      <c r="D19" s="13"/>
      <c r="E19" s="13"/>
      <c r="F19" s="13"/>
      <c r="G19" s="13"/>
      <c r="H19" s="13"/>
      <c r="I19" s="13"/>
      <c r="J19" s="14"/>
    </row>
    <row r="20" spans="1:10" ht="12.75">
      <c r="A20" s="12" t="s">
        <v>99</v>
      </c>
      <c r="B20" s="13"/>
      <c r="C20" s="13"/>
      <c r="D20" s="13"/>
      <c r="E20" s="13"/>
      <c r="F20" s="13"/>
      <c r="G20" s="13"/>
      <c r="H20" s="13"/>
      <c r="I20" s="13"/>
      <c r="J20" s="14"/>
    </row>
    <row r="21" spans="1:10" ht="12.75">
      <c r="A21" s="24"/>
      <c r="B21" s="24"/>
      <c r="C21" s="24"/>
      <c r="D21" s="24"/>
      <c r="E21" s="24"/>
      <c r="F21" s="24"/>
      <c r="G21" s="24"/>
      <c r="H21" s="24"/>
      <c r="I21" s="24"/>
      <c r="J21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8" width="11.28125" style="0" bestFit="1" customWidth="1"/>
    <col min="9" max="9" width="10.28125" style="0" bestFit="1" customWidth="1"/>
    <col min="10" max="10" width="11.28125" style="0" bestFit="1" customWidth="1"/>
  </cols>
  <sheetData>
    <row r="1" spans="1:10" ht="12.75">
      <c r="A1" s="29" t="s">
        <v>128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104</v>
      </c>
    </row>
    <row r="3" spans="1:2" ht="12.75">
      <c r="A3" s="4" t="s">
        <v>73</v>
      </c>
      <c r="B3" s="25">
        <f>SUM(J6:J36)</f>
        <v>133654.7584990778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98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5" t="s">
        <v>11</v>
      </c>
      <c r="B8" s="16"/>
      <c r="D8" s="16"/>
      <c r="G8" s="16"/>
      <c r="J8" s="17"/>
    </row>
    <row r="9" spans="1:10" ht="12.75">
      <c r="A9" s="18" t="s">
        <v>9</v>
      </c>
      <c r="B9" s="19" t="s">
        <v>10</v>
      </c>
      <c r="C9" s="2">
        <v>1</v>
      </c>
      <c r="D9" s="20">
        <v>7</v>
      </c>
      <c r="E9" s="21">
        <v>0</v>
      </c>
      <c r="F9" s="21">
        <v>0</v>
      </c>
      <c r="G9" s="22">
        <f>CENIK!C9*D9*C9</f>
        <v>423.5</v>
      </c>
      <c r="H9" s="5">
        <f>CENIK!D9*E9*C9</f>
        <v>0</v>
      </c>
      <c r="I9" s="5">
        <f>CENIK!E9*F9*C9</f>
        <v>0</v>
      </c>
      <c r="J9" s="23">
        <f>G9+H9+I9</f>
        <v>423.5</v>
      </c>
    </row>
    <row r="10" spans="1:10" ht="12.75">
      <c r="A10" s="15" t="s">
        <v>13</v>
      </c>
      <c r="B10" s="16"/>
      <c r="D10" s="16"/>
      <c r="G10" s="16"/>
      <c r="J10" s="17"/>
    </row>
    <row r="11" spans="1:10" ht="12.75">
      <c r="A11" s="18" t="s">
        <v>9</v>
      </c>
      <c r="B11" s="19" t="s">
        <v>10</v>
      </c>
      <c r="C11" s="2">
        <v>1</v>
      </c>
      <c r="D11" s="20">
        <v>7</v>
      </c>
      <c r="E11" s="21">
        <v>0</v>
      </c>
      <c r="F11" s="21">
        <v>0</v>
      </c>
      <c r="G11" s="22">
        <f>CENIK!C13*D11*C11</f>
        <v>423.5</v>
      </c>
      <c r="H11" s="5">
        <f>CENIK!D13*E11*C11</f>
        <v>0</v>
      </c>
      <c r="I11" s="5">
        <f>CENIK!E13*F11*C11</f>
        <v>0</v>
      </c>
      <c r="J11" s="23">
        <f>G11+H11+I11</f>
        <v>423.5</v>
      </c>
    </row>
    <row r="12" spans="1:10" ht="12.75">
      <c r="A12" s="15" t="s">
        <v>14</v>
      </c>
      <c r="B12" s="16"/>
      <c r="D12" s="16"/>
      <c r="G12" s="16"/>
      <c r="J12" s="17"/>
    </row>
    <row r="13" spans="1:10" ht="12.75">
      <c r="A13" s="18" t="s">
        <v>9</v>
      </c>
      <c r="B13" s="19" t="s">
        <v>10</v>
      </c>
      <c r="C13" s="2">
        <v>1</v>
      </c>
      <c r="D13" s="20">
        <v>15</v>
      </c>
      <c r="E13" s="21">
        <v>0</v>
      </c>
      <c r="F13" s="21">
        <v>0</v>
      </c>
      <c r="G13" s="22">
        <f>CENIK!C15*D13*C13</f>
        <v>907.5</v>
      </c>
      <c r="H13" s="5">
        <f>CENIK!D15*E13*C13</f>
        <v>0</v>
      </c>
      <c r="I13" s="5">
        <f>CENIK!E15*F13*C13</f>
        <v>0</v>
      </c>
      <c r="J13" s="23">
        <f>G13+H13+I13</f>
        <v>907.5</v>
      </c>
    </row>
    <row r="14" spans="1:10" ht="12.75">
      <c r="A14" s="15" t="s">
        <v>27</v>
      </c>
      <c r="B14" s="16"/>
      <c r="D14" s="16"/>
      <c r="G14" s="16"/>
      <c r="J14" s="17"/>
    </row>
    <row r="15" spans="1:10" ht="12.75">
      <c r="A15" s="18" t="s">
        <v>28</v>
      </c>
      <c r="B15" s="19" t="s">
        <v>29</v>
      </c>
      <c r="C15" s="2">
        <v>2</v>
      </c>
      <c r="D15" s="20">
        <v>58.4001819474747</v>
      </c>
      <c r="E15" s="21">
        <v>321.095761358313</v>
      </c>
      <c r="F15" s="21">
        <v>0</v>
      </c>
      <c r="G15" s="22">
        <f>CENIK!C39*D15*C15</f>
        <v>4555.214191903026</v>
      </c>
      <c r="H15" s="5">
        <f>CENIK!D39*E15*C15</f>
        <v>25045.469385948414</v>
      </c>
      <c r="I15" s="5">
        <f>CENIK!E39*F15*C15</f>
        <v>0</v>
      </c>
      <c r="J15" s="23">
        <f>G15+H15+I15</f>
        <v>29600.68357785144</v>
      </c>
    </row>
    <row r="16" spans="1:10" ht="12.75">
      <c r="A16" s="15" t="s">
        <v>30</v>
      </c>
      <c r="B16" s="16"/>
      <c r="D16" s="16"/>
      <c r="G16" s="16"/>
      <c r="J16" s="17"/>
    </row>
    <row r="17" spans="1:10" ht="12.75">
      <c r="A17" s="18" t="s">
        <v>28</v>
      </c>
      <c r="B17" s="19" t="s">
        <v>29</v>
      </c>
      <c r="C17" s="2">
        <v>2</v>
      </c>
      <c r="D17" s="20">
        <v>39.6133370413639</v>
      </c>
      <c r="E17" s="21">
        <v>0</v>
      </c>
      <c r="F17" s="21">
        <v>0</v>
      </c>
      <c r="G17" s="22">
        <f>CENIK!C41*D17*C17</f>
        <v>3089.840289226384</v>
      </c>
      <c r="H17" s="5">
        <f>CENIK!D41*E17*C17</f>
        <v>0</v>
      </c>
      <c r="I17" s="5">
        <f>CENIK!E41*F17*C17</f>
        <v>0</v>
      </c>
      <c r="J17" s="23">
        <f>G17+H17+I17</f>
        <v>3089.840289226384</v>
      </c>
    </row>
    <row r="18" spans="1:10" ht="12.75">
      <c r="A18" s="15" t="s">
        <v>36</v>
      </c>
      <c r="B18" s="16"/>
      <c r="D18" s="16"/>
      <c r="G18" s="16"/>
      <c r="J18" s="17"/>
    </row>
    <row r="19" spans="1:10" ht="12.75">
      <c r="A19" s="18" t="s">
        <v>33</v>
      </c>
      <c r="B19" s="19" t="s">
        <v>34</v>
      </c>
      <c r="C19" s="2">
        <v>1</v>
      </c>
      <c r="D19" s="20">
        <v>0</v>
      </c>
      <c r="E19" s="21">
        <v>59.6567</v>
      </c>
      <c r="F19" s="21">
        <v>0</v>
      </c>
      <c r="G19" s="22">
        <f>CENIK!C49*D19*C19</f>
        <v>0</v>
      </c>
      <c r="H19" s="5">
        <f>CENIK!D49*E19*C19</f>
        <v>1849.3577</v>
      </c>
      <c r="I19" s="5">
        <f>CENIK!E49*F19*C19</f>
        <v>0</v>
      </c>
      <c r="J19" s="23">
        <f>G19+H19+I19</f>
        <v>1849.3577</v>
      </c>
    </row>
    <row r="20" spans="1:10" ht="12.75">
      <c r="A20" s="15" t="s">
        <v>37</v>
      </c>
      <c r="B20" s="16"/>
      <c r="D20" s="16"/>
      <c r="G20" s="16"/>
      <c r="J20" s="17"/>
    </row>
    <row r="21" spans="1:10" ht="12.75">
      <c r="A21" s="18" t="s">
        <v>33</v>
      </c>
      <c r="B21" s="19" t="s">
        <v>34</v>
      </c>
      <c r="C21" s="2">
        <v>1</v>
      </c>
      <c r="D21" s="20">
        <v>3.06134</v>
      </c>
      <c r="E21" s="21">
        <v>161.305</v>
      </c>
      <c r="F21" s="21">
        <v>134.658</v>
      </c>
      <c r="G21" s="22">
        <f>CENIK!C51*D21*C21</f>
        <v>125.51494</v>
      </c>
      <c r="H21" s="5">
        <f>CENIK!D51*E21*C21</f>
        <v>6613.505</v>
      </c>
      <c r="I21" s="5">
        <f>CENIK!E51*F21*C21</f>
        <v>5520.977999999999</v>
      </c>
      <c r="J21" s="23">
        <f>G21+H21+I21</f>
        <v>12259.99794</v>
      </c>
    </row>
    <row r="22" spans="1:10" ht="12.75">
      <c r="A22" s="15" t="s">
        <v>39</v>
      </c>
      <c r="B22" s="16"/>
      <c r="D22" s="16"/>
      <c r="G22" s="16"/>
      <c r="J22" s="17"/>
    </row>
    <row r="23" spans="1:10" ht="12.75">
      <c r="A23" s="18" t="s">
        <v>33</v>
      </c>
      <c r="B23" s="19" t="s">
        <v>34</v>
      </c>
      <c r="C23" s="2">
        <v>1</v>
      </c>
      <c r="D23" s="20">
        <v>18.2936</v>
      </c>
      <c r="E23" s="21">
        <v>75.5978</v>
      </c>
      <c r="F23" s="21">
        <v>113.422</v>
      </c>
      <c r="G23" s="22">
        <f>CENIK!C55*D23*C23</f>
        <v>567.1016000000001</v>
      </c>
      <c r="H23" s="5">
        <f>CENIK!D55*E23*C23</f>
        <v>2343.5318</v>
      </c>
      <c r="I23" s="5">
        <f>CENIK!E55*F23*C23</f>
        <v>3516.082</v>
      </c>
      <c r="J23" s="23">
        <f>G23+H23+I23</f>
        <v>6426.7154</v>
      </c>
    </row>
    <row r="24" spans="1:10" ht="12.75">
      <c r="A24" s="15" t="s">
        <v>56</v>
      </c>
      <c r="B24" s="16"/>
      <c r="D24" s="16"/>
      <c r="G24" s="16"/>
      <c r="J24" s="17"/>
    </row>
    <row r="25" spans="1:10" ht="12.75">
      <c r="A25" s="18" t="s">
        <v>57</v>
      </c>
      <c r="B25" s="19" t="s">
        <v>34</v>
      </c>
      <c r="C25" s="2">
        <v>1</v>
      </c>
      <c r="D25" s="20">
        <v>5.68964</v>
      </c>
      <c r="E25" s="21">
        <v>0</v>
      </c>
      <c r="F25" s="21">
        <v>0</v>
      </c>
      <c r="G25" s="22">
        <f>CENIK!C87*D25*C25</f>
        <v>85.3446</v>
      </c>
      <c r="H25" s="5">
        <f>CENIK!D87*E25*C25</f>
        <v>0</v>
      </c>
      <c r="I25" s="5">
        <f>CENIK!E87*F25*C25</f>
        <v>0</v>
      </c>
      <c r="J25" s="23">
        <f>G25+H25+I25</f>
        <v>85.3446</v>
      </c>
    </row>
    <row r="26" spans="1:10" ht="24">
      <c r="A26" s="18" t="s">
        <v>58</v>
      </c>
      <c r="B26" s="19" t="s">
        <v>34</v>
      </c>
      <c r="C26" s="2">
        <v>2</v>
      </c>
      <c r="D26" s="20">
        <v>5.68964</v>
      </c>
      <c r="E26" s="21">
        <v>0</v>
      </c>
      <c r="F26" s="21">
        <v>0</v>
      </c>
      <c r="G26" s="22">
        <f>CENIK!C88*D26*C26</f>
        <v>1125.4107920000001</v>
      </c>
      <c r="H26" s="5">
        <f>CENIK!D88*E26*C26</f>
        <v>0</v>
      </c>
      <c r="I26" s="5">
        <f>CENIK!E88*F26*C26</f>
        <v>0</v>
      </c>
      <c r="J26" s="23">
        <f>G26+H26+I26</f>
        <v>1125.4107920000001</v>
      </c>
    </row>
    <row r="27" spans="1:10" ht="12.75">
      <c r="A27" s="18" t="s">
        <v>59</v>
      </c>
      <c r="B27" s="19" t="s">
        <v>34</v>
      </c>
      <c r="C27" s="2">
        <v>1</v>
      </c>
      <c r="D27" s="20">
        <v>5.68964</v>
      </c>
      <c r="E27" s="21">
        <v>0</v>
      </c>
      <c r="F27" s="21">
        <v>0</v>
      </c>
      <c r="G27" s="22">
        <f>CENIK!C89*D27*C27</f>
        <v>56.8964</v>
      </c>
      <c r="H27" s="5">
        <f>CENIK!D89*E27*C27</f>
        <v>0</v>
      </c>
      <c r="I27" s="5">
        <f>CENIK!E89*F27*C27</f>
        <v>0</v>
      </c>
      <c r="J27" s="23">
        <f>G27+H27+I27</f>
        <v>56.8964</v>
      </c>
    </row>
    <row r="28" spans="1:10" ht="24">
      <c r="A28" s="15" t="s">
        <v>61</v>
      </c>
      <c r="B28" s="16"/>
      <c r="D28" s="16"/>
      <c r="G28" s="16"/>
      <c r="J28" s="17"/>
    </row>
    <row r="29" spans="1:10" ht="12.75">
      <c r="A29" s="18" t="s">
        <v>45</v>
      </c>
      <c r="B29" s="19" t="s">
        <v>34</v>
      </c>
      <c r="C29" s="2">
        <v>2</v>
      </c>
      <c r="D29" s="20">
        <v>0</v>
      </c>
      <c r="E29" s="21">
        <v>0</v>
      </c>
      <c r="F29" s="21">
        <v>130.017</v>
      </c>
      <c r="G29" s="22">
        <f>CENIK!C93*D29*C29</f>
        <v>0</v>
      </c>
      <c r="H29" s="5">
        <f>CENIK!D93*E29*C29</f>
        <v>0</v>
      </c>
      <c r="I29" s="5">
        <f>CENIK!E93*F29*C29</f>
        <v>1950.2549999999999</v>
      </c>
      <c r="J29" s="23">
        <f>G29+H29+I29</f>
        <v>1950.2549999999999</v>
      </c>
    </row>
    <row r="30" spans="1:10" ht="12.75">
      <c r="A30" s="15" t="s">
        <v>65</v>
      </c>
      <c r="B30" s="16"/>
      <c r="D30" s="16"/>
      <c r="G30" s="16"/>
      <c r="J30" s="17"/>
    </row>
    <row r="31" spans="1:10" ht="12.75">
      <c r="A31" s="18" t="s">
        <v>66</v>
      </c>
      <c r="B31" s="19" t="s">
        <v>34</v>
      </c>
      <c r="C31" s="2">
        <v>1</v>
      </c>
      <c r="D31" s="20">
        <v>1706.47</v>
      </c>
      <c r="E31" s="21">
        <v>62.4</v>
      </c>
      <c r="F31" s="21">
        <v>0</v>
      </c>
      <c r="G31" s="22">
        <f>CENIK!C101*D31*C31</f>
        <v>3651.8458</v>
      </c>
      <c r="H31" s="5">
        <f>CENIK!D101*E31*C31</f>
        <v>135.408</v>
      </c>
      <c r="I31" s="5">
        <f>CENIK!E101*F31*C31</f>
        <v>0</v>
      </c>
      <c r="J31" s="23">
        <f>G31+H31+I31</f>
        <v>3787.2538</v>
      </c>
    </row>
    <row r="32" spans="1:10" ht="12.75">
      <c r="A32" s="18" t="s">
        <v>67</v>
      </c>
      <c r="B32" s="19" t="s">
        <v>34</v>
      </c>
      <c r="C32" s="2">
        <v>5</v>
      </c>
      <c r="D32" s="20">
        <v>1706.47</v>
      </c>
      <c r="E32" s="21">
        <v>62.4</v>
      </c>
      <c r="F32" s="21">
        <v>0</v>
      </c>
      <c r="G32" s="22">
        <f>CENIK!C102*D32*C32</f>
        <v>13651.760000000002</v>
      </c>
      <c r="H32" s="5">
        <f>CENIK!D102*E32*C32</f>
        <v>683.28</v>
      </c>
      <c r="I32" s="5">
        <f>CENIK!E102*F32*C32</f>
        <v>0</v>
      </c>
      <c r="J32" s="23">
        <f>G32+H32+I32</f>
        <v>14335.040000000003</v>
      </c>
    </row>
    <row r="33" spans="1:10" ht="12.75">
      <c r="A33" s="15" t="s">
        <v>68</v>
      </c>
      <c r="B33" s="16"/>
      <c r="D33" s="16"/>
      <c r="G33" s="16"/>
      <c r="J33" s="17"/>
    </row>
    <row r="34" spans="1:10" ht="12.75">
      <c r="A34" s="18" t="s">
        <v>67</v>
      </c>
      <c r="B34" s="19" t="s">
        <v>34</v>
      </c>
      <c r="C34" s="2">
        <v>5</v>
      </c>
      <c r="D34" s="20">
        <v>3821.79</v>
      </c>
      <c r="E34" s="21">
        <v>3461.71</v>
      </c>
      <c r="F34" s="21">
        <v>768.118</v>
      </c>
      <c r="G34" s="22">
        <f>CENIK!C104*D34*C34</f>
        <v>24841.635000000002</v>
      </c>
      <c r="H34" s="5">
        <f>CENIK!D104*E34*C34</f>
        <v>25962.825000000004</v>
      </c>
      <c r="I34" s="5">
        <f>CENIK!E104*F34*C34</f>
        <v>6529.003000000001</v>
      </c>
      <c r="J34" s="23">
        <f>G34+H34+I34</f>
        <v>57333.463</v>
      </c>
    </row>
    <row r="35" spans="1:10" ht="12.75">
      <c r="A35" s="12" t="s">
        <v>99</v>
      </c>
      <c r="B35" s="13"/>
      <c r="C35" s="13"/>
      <c r="D35" s="13"/>
      <c r="E35" s="13"/>
      <c r="F35" s="13"/>
      <c r="G35" s="13"/>
      <c r="H35" s="13"/>
      <c r="I35" s="13"/>
      <c r="J35" s="14"/>
    </row>
    <row r="36" spans="1:10" ht="12.75">
      <c r="A36" s="24"/>
      <c r="B36" s="24"/>
      <c r="C36" s="24"/>
      <c r="D36" s="24"/>
      <c r="E36" s="24"/>
      <c r="F36" s="24"/>
      <c r="G36" s="24"/>
      <c r="H36" s="24"/>
      <c r="I36" s="24"/>
      <c r="J36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10" width="11.28125" style="0" bestFit="1" customWidth="1"/>
  </cols>
  <sheetData>
    <row r="1" spans="1:10" ht="12.75">
      <c r="A1" s="29" t="s">
        <v>134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104</v>
      </c>
    </row>
    <row r="3" spans="1:2" ht="12.75">
      <c r="A3" s="4" t="s">
        <v>73</v>
      </c>
      <c r="B3" s="25">
        <f>SUM(J6:J48)</f>
        <v>182962.43428317344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98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5" t="s">
        <v>11</v>
      </c>
      <c r="B8" s="16"/>
      <c r="D8" s="16"/>
      <c r="G8" s="16"/>
      <c r="J8" s="17"/>
    </row>
    <row r="9" spans="1:10" ht="12.75">
      <c r="A9" s="18" t="s">
        <v>9</v>
      </c>
      <c r="B9" s="19" t="s">
        <v>10</v>
      </c>
      <c r="C9" s="2">
        <v>1</v>
      </c>
      <c r="D9" s="20">
        <v>8</v>
      </c>
      <c r="E9" s="21">
        <v>0</v>
      </c>
      <c r="F9" s="21">
        <v>0</v>
      </c>
      <c r="G9" s="22">
        <f>CENIK!C9*D9*C9</f>
        <v>484</v>
      </c>
      <c r="H9" s="5">
        <f>CENIK!D9*E9*C9</f>
        <v>0</v>
      </c>
      <c r="I9" s="5">
        <f>CENIK!E9*F9*C9</f>
        <v>0</v>
      </c>
      <c r="J9" s="23">
        <f>G9+H9+I9</f>
        <v>484</v>
      </c>
    </row>
    <row r="10" spans="1:10" ht="12.75">
      <c r="A10" s="15" t="s">
        <v>12</v>
      </c>
      <c r="B10" s="16"/>
      <c r="D10" s="16"/>
      <c r="G10" s="16"/>
      <c r="J10" s="17"/>
    </row>
    <row r="11" spans="1:10" ht="12.75">
      <c r="A11" s="18" t="s">
        <v>9</v>
      </c>
      <c r="B11" s="19" t="s">
        <v>10</v>
      </c>
      <c r="C11" s="2">
        <v>1</v>
      </c>
      <c r="D11" s="20">
        <v>3</v>
      </c>
      <c r="E11" s="21">
        <v>0</v>
      </c>
      <c r="F11" s="21">
        <v>0</v>
      </c>
      <c r="G11" s="22">
        <f>CENIK!C11*D11*C11</f>
        <v>181.5</v>
      </c>
      <c r="H11" s="5">
        <f>CENIK!D11*E11*C11</f>
        <v>0</v>
      </c>
      <c r="I11" s="5">
        <f>CENIK!E11*F11*C11</f>
        <v>0</v>
      </c>
      <c r="J11" s="23">
        <f>G11+H11+I11</f>
        <v>181.5</v>
      </c>
    </row>
    <row r="12" spans="1:10" ht="12.75">
      <c r="A12" s="15" t="s">
        <v>13</v>
      </c>
      <c r="B12" s="16"/>
      <c r="D12" s="16"/>
      <c r="G12" s="16"/>
      <c r="J12" s="17"/>
    </row>
    <row r="13" spans="1:10" ht="12.75">
      <c r="A13" s="18" t="s">
        <v>9</v>
      </c>
      <c r="B13" s="19" t="s">
        <v>10</v>
      </c>
      <c r="C13" s="2">
        <v>1</v>
      </c>
      <c r="D13" s="20">
        <v>1</v>
      </c>
      <c r="E13" s="21">
        <v>0</v>
      </c>
      <c r="F13" s="21">
        <v>0</v>
      </c>
      <c r="G13" s="22">
        <f>CENIK!C13*D13*C13</f>
        <v>60.5</v>
      </c>
      <c r="H13" s="5">
        <f>CENIK!D13*E13*C13</f>
        <v>0</v>
      </c>
      <c r="I13" s="5">
        <f>CENIK!E13*F13*C13</f>
        <v>0</v>
      </c>
      <c r="J13" s="23">
        <f>G13+H13+I13</f>
        <v>60.5</v>
      </c>
    </row>
    <row r="14" spans="1:10" ht="12.75">
      <c r="A14" s="15" t="s">
        <v>14</v>
      </c>
      <c r="B14" s="16"/>
      <c r="D14" s="16"/>
      <c r="G14" s="16"/>
      <c r="J14" s="17"/>
    </row>
    <row r="15" spans="1:10" ht="12.75">
      <c r="A15" s="18" t="s">
        <v>9</v>
      </c>
      <c r="B15" s="19" t="s">
        <v>10</v>
      </c>
      <c r="C15" s="2">
        <v>1</v>
      </c>
      <c r="D15" s="20">
        <v>1</v>
      </c>
      <c r="E15" s="21">
        <v>0</v>
      </c>
      <c r="F15" s="21">
        <v>0</v>
      </c>
      <c r="G15" s="22">
        <f>CENIK!C15*D15*C15</f>
        <v>60.5</v>
      </c>
      <c r="H15" s="5">
        <f>CENIK!D15*E15*C15</f>
        <v>0</v>
      </c>
      <c r="I15" s="5">
        <f>CENIK!E15*F15*C15</f>
        <v>0</v>
      </c>
      <c r="J15" s="23">
        <f>G15+H15+I15</f>
        <v>60.5</v>
      </c>
    </row>
    <row r="16" spans="1:10" ht="12.75">
      <c r="A16" s="15" t="s">
        <v>27</v>
      </c>
      <c r="B16" s="16"/>
      <c r="D16" s="16"/>
      <c r="G16" s="16"/>
      <c r="J16" s="17"/>
    </row>
    <row r="17" spans="1:10" ht="12.75">
      <c r="A17" s="18" t="s">
        <v>28</v>
      </c>
      <c r="B17" s="19" t="s">
        <v>29</v>
      </c>
      <c r="C17" s="2">
        <v>2</v>
      </c>
      <c r="D17" s="20">
        <v>159.245023143249</v>
      </c>
      <c r="E17" s="21">
        <v>0</v>
      </c>
      <c r="F17" s="21">
        <v>0</v>
      </c>
      <c r="G17" s="22">
        <f>CENIK!C39*D17*C17</f>
        <v>12421.111805173423</v>
      </c>
      <c r="H17" s="5">
        <f>CENIK!D39*E17*C17</f>
        <v>0</v>
      </c>
      <c r="I17" s="5">
        <f>CENIK!E39*F17*C17</f>
        <v>0</v>
      </c>
      <c r="J17" s="23">
        <f>G17+H17+I17</f>
        <v>12421.111805173423</v>
      </c>
    </row>
    <row r="18" spans="1:10" ht="12.75">
      <c r="A18" s="15" t="s">
        <v>37</v>
      </c>
      <c r="B18" s="16"/>
      <c r="D18" s="16"/>
      <c r="G18" s="16"/>
      <c r="J18" s="17"/>
    </row>
    <row r="19" spans="1:10" ht="12.75">
      <c r="A19" s="18" t="s">
        <v>33</v>
      </c>
      <c r="B19" s="19" t="s">
        <v>34</v>
      </c>
      <c r="C19" s="2">
        <v>1</v>
      </c>
      <c r="D19" s="20">
        <v>4.25812</v>
      </c>
      <c r="E19" s="21">
        <v>0</v>
      </c>
      <c r="F19" s="21">
        <v>222.969</v>
      </c>
      <c r="G19" s="22">
        <f>CENIK!C51*D19*C19</f>
        <v>174.58292</v>
      </c>
      <c r="H19" s="5">
        <f>CENIK!D51*E19*C19</f>
        <v>0</v>
      </c>
      <c r="I19" s="5">
        <f>CENIK!E51*F19*C19</f>
        <v>9141.729</v>
      </c>
      <c r="J19" s="23">
        <f>G19+H19+I19</f>
        <v>9316.31192</v>
      </c>
    </row>
    <row r="20" spans="1:10" ht="12.75">
      <c r="A20" s="15" t="s">
        <v>39</v>
      </c>
      <c r="B20" s="16"/>
      <c r="D20" s="16"/>
      <c r="G20" s="16"/>
      <c r="J20" s="17"/>
    </row>
    <row r="21" spans="1:10" ht="12.75">
      <c r="A21" s="18" t="s">
        <v>33</v>
      </c>
      <c r="B21" s="19" t="s">
        <v>34</v>
      </c>
      <c r="C21" s="2">
        <v>1</v>
      </c>
      <c r="D21" s="20">
        <v>14.6949</v>
      </c>
      <c r="E21" s="21">
        <v>6.55688</v>
      </c>
      <c r="F21" s="21">
        <v>0</v>
      </c>
      <c r="G21" s="22">
        <f>CENIK!C55*D21*C21</f>
        <v>455.5419</v>
      </c>
      <c r="H21" s="5">
        <f>CENIK!D55*E21*C21</f>
        <v>203.26327999999998</v>
      </c>
      <c r="I21" s="5">
        <f>CENIK!E55*F21*C21</f>
        <v>0</v>
      </c>
      <c r="J21" s="23">
        <f>G21+H21+I21</f>
        <v>658.80518</v>
      </c>
    </row>
    <row r="22" spans="1:10" ht="12.75">
      <c r="A22" s="15" t="s">
        <v>43</v>
      </c>
      <c r="B22" s="16"/>
      <c r="D22" s="16"/>
      <c r="G22" s="16"/>
      <c r="J22" s="17"/>
    </row>
    <row r="23" spans="1:10" ht="12.75">
      <c r="A23" s="18" t="s">
        <v>41</v>
      </c>
      <c r="B23" s="19" t="s">
        <v>34</v>
      </c>
      <c r="C23" s="2">
        <v>2</v>
      </c>
      <c r="D23" s="20">
        <v>12.4148</v>
      </c>
      <c r="E23" s="21">
        <v>0</v>
      </c>
      <c r="F23" s="21">
        <v>0</v>
      </c>
      <c r="G23" s="22">
        <f>CENIK!C61*D23*C23</f>
        <v>3898.2472</v>
      </c>
      <c r="H23" s="5">
        <f>CENIK!D61*E23*C23</f>
        <v>0</v>
      </c>
      <c r="I23" s="5">
        <f>CENIK!E61*F23*C23</f>
        <v>0</v>
      </c>
      <c r="J23" s="23">
        <f>G23+H23+I23</f>
        <v>3898.2472</v>
      </c>
    </row>
    <row r="24" spans="1:10" ht="24">
      <c r="A24" s="15" t="s">
        <v>46</v>
      </c>
      <c r="B24" s="16"/>
      <c r="D24" s="16"/>
      <c r="G24" s="16"/>
      <c r="J24" s="17"/>
    </row>
    <row r="25" spans="1:10" ht="12.75">
      <c r="A25" s="18" t="s">
        <v>45</v>
      </c>
      <c r="B25" s="19" t="s">
        <v>34</v>
      </c>
      <c r="C25" s="2">
        <v>2</v>
      </c>
      <c r="D25" s="20">
        <v>0</v>
      </c>
      <c r="E25" s="21">
        <v>0</v>
      </c>
      <c r="F25" s="21">
        <v>51.2371</v>
      </c>
      <c r="G25" s="22">
        <f>CENIK!C65*D25*C25</f>
        <v>0</v>
      </c>
      <c r="H25" s="5">
        <f>CENIK!D65*E25*C25</f>
        <v>0</v>
      </c>
      <c r="I25" s="5">
        <f>CENIK!E65*F25*C25</f>
        <v>695.799818</v>
      </c>
      <c r="J25" s="23">
        <f>G25+H25+I25</f>
        <v>695.799818</v>
      </c>
    </row>
    <row r="26" spans="1:10" ht="12.75">
      <c r="A26" s="15" t="s">
        <v>49</v>
      </c>
      <c r="B26" s="16"/>
      <c r="D26" s="16"/>
      <c r="G26" s="16"/>
      <c r="J26" s="17"/>
    </row>
    <row r="27" spans="1:10" ht="12.75">
      <c r="A27" s="18" t="s">
        <v>50</v>
      </c>
      <c r="B27" s="19" t="s">
        <v>34</v>
      </c>
      <c r="C27" s="2">
        <v>1</v>
      </c>
      <c r="D27" s="20">
        <v>15.9354</v>
      </c>
      <c r="E27" s="21">
        <v>0</v>
      </c>
      <c r="F27" s="21">
        <v>0</v>
      </c>
      <c r="G27" s="22">
        <f>CENIK!C71*D27*C27</f>
        <v>1721.0231999999999</v>
      </c>
      <c r="H27" s="5">
        <f>CENIK!D71*E27*C27</f>
        <v>0</v>
      </c>
      <c r="I27" s="5">
        <f>CENIK!E71*F27*C27</f>
        <v>0</v>
      </c>
      <c r="J27" s="23">
        <f>G27+H27+I27</f>
        <v>1721.0231999999999</v>
      </c>
    </row>
    <row r="28" spans="1:10" ht="12.75">
      <c r="A28" s="18" t="s">
        <v>51</v>
      </c>
      <c r="B28" s="19" t="s">
        <v>34</v>
      </c>
      <c r="C28" s="2">
        <v>2</v>
      </c>
      <c r="D28" s="20">
        <v>15.9354</v>
      </c>
      <c r="E28" s="21">
        <v>0</v>
      </c>
      <c r="F28" s="21">
        <v>0</v>
      </c>
      <c r="G28" s="22">
        <f>CENIK!C72*D28*C28</f>
        <v>1338.5736</v>
      </c>
      <c r="H28" s="5">
        <f>CENIK!D72*E28*C28</f>
        <v>0</v>
      </c>
      <c r="I28" s="5">
        <f>CENIK!E72*F28*C28</f>
        <v>0</v>
      </c>
      <c r="J28" s="23">
        <f>G28+H28+I28</f>
        <v>1338.5736</v>
      </c>
    </row>
    <row r="29" spans="1:10" ht="12.75">
      <c r="A29" s="18" t="s">
        <v>52</v>
      </c>
      <c r="B29" s="19" t="s">
        <v>34</v>
      </c>
      <c r="C29" s="2">
        <v>23</v>
      </c>
      <c r="D29" s="20">
        <v>15.9354</v>
      </c>
      <c r="E29" s="21">
        <v>0</v>
      </c>
      <c r="F29" s="21">
        <v>0</v>
      </c>
      <c r="G29" s="22">
        <f>CENIK!C73*D29*C29</f>
        <v>2199.0852</v>
      </c>
      <c r="H29" s="5">
        <f>CENIK!D73*E29*C29</f>
        <v>0</v>
      </c>
      <c r="I29" s="5">
        <f>CENIK!E73*F29*C29</f>
        <v>0</v>
      </c>
      <c r="J29" s="23">
        <f>G29+H29+I29</f>
        <v>2199.0852</v>
      </c>
    </row>
    <row r="30" spans="1:10" ht="12.75">
      <c r="A30" s="15" t="s">
        <v>53</v>
      </c>
      <c r="B30" s="16"/>
      <c r="D30" s="16"/>
      <c r="G30" s="16"/>
      <c r="J30" s="17"/>
    </row>
    <row r="31" spans="1:10" ht="12.75">
      <c r="A31" s="18" t="s">
        <v>50</v>
      </c>
      <c r="B31" s="19" t="s">
        <v>34</v>
      </c>
      <c r="C31" s="2">
        <v>1</v>
      </c>
      <c r="D31" s="20">
        <v>138.373</v>
      </c>
      <c r="E31" s="21">
        <v>0</v>
      </c>
      <c r="F31" s="21">
        <v>0</v>
      </c>
      <c r="G31" s="22">
        <f>CENIK!C75*D31*C31</f>
        <v>14944.284</v>
      </c>
      <c r="H31" s="5">
        <f>CENIK!D75*E31*C31</f>
        <v>0</v>
      </c>
      <c r="I31" s="5">
        <f>CENIK!E75*F31*C31</f>
        <v>0</v>
      </c>
      <c r="J31" s="23">
        <f>G31+H31+I31</f>
        <v>14944.284</v>
      </c>
    </row>
    <row r="32" spans="1:10" ht="12.75">
      <c r="A32" s="18" t="s">
        <v>51</v>
      </c>
      <c r="B32" s="19" t="s">
        <v>34</v>
      </c>
      <c r="C32" s="2">
        <v>2</v>
      </c>
      <c r="D32" s="20">
        <v>138.373</v>
      </c>
      <c r="E32" s="21">
        <v>0</v>
      </c>
      <c r="F32" s="21">
        <v>0</v>
      </c>
      <c r="G32" s="22">
        <f>CENIK!C76*D32*C32</f>
        <v>11623.331999999999</v>
      </c>
      <c r="H32" s="5">
        <f>CENIK!D76*E32*C32</f>
        <v>0</v>
      </c>
      <c r="I32" s="5">
        <f>CENIK!E76*F32*C32</f>
        <v>0</v>
      </c>
      <c r="J32" s="23">
        <f>G32+H32+I32</f>
        <v>11623.331999999999</v>
      </c>
    </row>
    <row r="33" spans="1:10" ht="12.75">
      <c r="A33" s="18" t="s">
        <v>52</v>
      </c>
      <c r="B33" s="19" t="s">
        <v>34</v>
      </c>
      <c r="C33" s="2">
        <v>23</v>
      </c>
      <c r="D33" s="20">
        <v>138.373</v>
      </c>
      <c r="E33" s="21">
        <v>0</v>
      </c>
      <c r="F33" s="21">
        <v>0</v>
      </c>
      <c r="G33" s="22">
        <f>CENIK!C77*D33*C33</f>
        <v>19095.474</v>
      </c>
      <c r="H33" s="5">
        <f>CENIK!D77*E33*C33</f>
        <v>0</v>
      </c>
      <c r="I33" s="5">
        <f>CENIK!E77*F33*C33</f>
        <v>0</v>
      </c>
      <c r="J33" s="23">
        <f>G33+H33+I33</f>
        <v>19095.474</v>
      </c>
    </row>
    <row r="34" spans="1:10" ht="24">
      <c r="A34" s="15" t="s">
        <v>61</v>
      </c>
      <c r="B34" s="16"/>
      <c r="D34" s="16"/>
      <c r="G34" s="16"/>
      <c r="J34" s="17"/>
    </row>
    <row r="35" spans="1:10" ht="12.75">
      <c r="A35" s="18" t="s">
        <v>45</v>
      </c>
      <c r="B35" s="19" t="s">
        <v>34</v>
      </c>
      <c r="C35" s="2">
        <v>2</v>
      </c>
      <c r="D35" s="20">
        <v>22.1979</v>
      </c>
      <c r="E35" s="21">
        <v>0</v>
      </c>
      <c r="F35" s="21">
        <v>0</v>
      </c>
      <c r="G35" s="22">
        <f>CENIK!C93*D35*C35</f>
        <v>150.94572</v>
      </c>
      <c r="H35" s="5">
        <f>CENIK!D93*E35*C35</f>
        <v>0</v>
      </c>
      <c r="I35" s="5">
        <f>CENIK!E93*F35*C35</f>
        <v>0</v>
      </c>
      <c r="J35" s="23">
        <f>G35+H35+I35</f>
        <v>150.94572</v>
      </c>
    </row>
    <row r="36" spans="1:10" ht="24">
      <c r="A36" s="15" t="s">
        <v>62</v>
      </c>
      <c r="B36" s="16"/>
      <c r="D36" s="16"/>
      <c r="G36" s="16"/>
      <c r="J36" s="17"/>
    </row>
    <row r="37" spans="1:10" ht="12.75">
      <c r="A37" s="18" t="s">
        <v>45</v>
      </c>
      <c r="B37" s="19" t="s">
        <v>34</v>
      </c>
      <c r="C37" s="2">
        <v>2</v>
      </c>
      <c r="D37" s="20">
        <v>43.843</v>
      </c>
      <c r="E37" s="21">
        <v>0</v>
      </c>
      <c r="F37" s="21">
        <v>0</v>
      </c>
      <c r="G37" s="22">
        <f>CENIK!C95*D37*C37</f>
        <v>298.1324</v>
      </c>
      <c r="H37" s="5">
        <f>CENIK!D95*E37*C37</f>
        <v>0</v>
      </c>
      <c r="I37" s="5">
        <f>CENIK!E95*F37*C37</f>
        <v>0</v>
      </c>
      <c r="J37" s="23">
        <f>G37+H37+I37</f>
        <v>298.1324</v>
      </c>
    </row>
    <row r="38" spans="1:10" ht="24">
      <c r="A38" s="15" t="s">
        <v>63</v>
      </c>
      <c r="B38" s="16"/>
      <c r="D38" s="16"/>
      <c r="G38" s="16"/>
      <c r="J38" s="17"/>
    </row>
    <row r="39" spans="1:10" ht="12.75">
      <c r="A39" s="18" t="s">
        <v>45</v>
      </c>
      <c r="B39" s="19" t="s">
        <v>34</v>
      </c>
      <c r="C39" s="2">
        <v>2</v>
      </c>
      <c r="D39" s="20">
        <v>0</v>
      </c>
      <c r="E39" s="21">
        <v>89.5412</v>
      </c>
      <c r="F39" s="21">
        <v>0</v>
      </c>
      <c r="G39" s="22">
        <f>CENIK!C97*D39*C39</f>
        <v>0</v>
      </c>
      <c r="H39" s="5">
        <f>CENIK!D97*E39*C39</f>
        <v>984.9532</v>
      </c>
      <c r="I39" s="5">
        <f>CENIK!E97*F39*C39</f>
        <v>0</v>
      </c>
      <c r="J39" s="23">
        <f>G39+H39+I39</f>
        <v>984.9532</v>
      </c>
    </row>
    <row r="40" spans="1:10" ht="12.75">
      <c r="A40" s="15" t="s">
        <v>65</v>
      </c>
      <c r="B40" s="16"/>
      <c r="D40" s="16"/>
      <c r="G40" s="16"/>
      <c r="J40" s="17"/>
    </row>
    <row r="41" spans="1:10" ht="12.75">
      <c r="A41" s="18" t="s">
        <v>66</v>
      </c>
      <c r="B41" s="19" t="s">
        <v>34</v>
      </c>
      <c r="C41" s="2">
        <v>1</v>
      </c>
      <c r="D41" s="20">
        <v>1890.81</v>
      </c>
      <c r="E41" s="21">
        <v>926.682</v>
      </c>
      <c r="F41" s="21">
        <v>35.83</v>
      </c>
      <c r="G41" s="22">
        <f>CENIK!C101*D41*C41</f>
        <v>4046.3334</v>
      </c>
      <c r="H41" s="5">
        <f>CENIK!D101*E41*C41</f>
        <v>2010.89994</v>
      </c>
      <c r="I41" s="5">
        <f>CENIK!E101*F41*C41</f>
        <v>106.0568</v>
      </c>
      <c r="J41" s="23">
        <f>G41+H41+I41</f>
        <v>6163.29014</v>
      </c>
    </row>
    <row r="42" spans="1:10" ht="12.75">
      <c r="A42" s="18" t="s">
        <v>67</v>
      </c>
      <c r="B42" s="19" t="s">
        <v>34</v>
      </c>
      <c r="C42" s="2">
        <v>5</v>
      </c>
      <c r="D42" s="20">
        <v>1890.81</v>
      </c>
      <c r="E42" s="21">
        <v>926.682</v>
      </c>
      <c r="F42" s="21">
        <v>35.83</v>
      </c>
      <c r="G42" s="22">
        <f>CENIK!C102*D42*C42</f>
        <v>15126.480000000001</v>
      </c>
      <c r="H42" s="5">
        <f>CENIK!D102*E42*C42</f>
        <v>10147.1679</v>
      </c>
      <c r="I42" s="5">
        <f>CENIK!E102*F42*C42</f>
        <v>498.0369999999999</v>
      </c>
      <c r="J42" s="23">
        <f>G42+H42+I42</f>
        <v>25771.684900000004</v>
      </c>
    </row>
    <row r="43" spans="1:10" ht="12.75">
      <c r="A43" s="15" t="s">
        <v>68</v>
      </c>
      <c r="B43" s="16"/>
      <c r="D43" s="16"/>
      <c r="G43" s="16"/>
      <c r="J43" s="17"/>
    </row>
    <row r="44" spans="1:10" ht="12.75">
      <c r="A44" s="18" t="s">
        <v>67</v>
      </c>
      <c r="B44" s="19" t="s">
        <v>34</v>
      </c>
      <c r="C44" s="2">
        <v>5</v>
      </c>
      <c r="D44" s="20">
        <v>3256.19</v>
      </c>
      <c r="E44" s="21">
        <v>3069.04</v>
      </c>
      <c r="F44" s="21">
        <v>1692.22</v>
      </c>
      <c r="G44" s="22">
        <f>CENIK!C104*D44*C44</f>
        <v>21165.235</v>
      </c>
      <c r="H44" s="5">
        <f>CENIK!D104*E44*C44</f>
        <v>23017.799999999996</v>
      </c>
      <c r="I44" s="5">
        <f>CENIK!E104*F44*C44</f>
        <v>14383.869999999999</v>
      </c>
      <c r="J44" s="23">
        <f>G44+H44+I44</f>
        <v>58566.905</v>
      </c>
    </row>
    <row r="45" spans="1:10" ht="12.75">
      <c r="A45" s="15" t="s">
        <v>71</v>
      </c>
      <c r="B45" s="16"/>
      <c r="D45" s="16"/>
      <c r="G45" s="16"/>
      <c r="J45" s="17"/>
    </row>
    <row r="46" spans="1:10" ht="12.75">
      <c r="A46" s="18" t="s">
        <v>67</v>
      </c>
      <c r="B46" s="19" t="s">
        <v>34</v>
      </c>
      <c r="C46" s="2">
        <v>5</v>
      </c>
      <c r="D46" s="20">
        <v>0</v>
      </c>
      <c r="E46" s="21">
        <v>1643.73</v>
      </c>
      <c r="F46" s="21">
        <v>0</v>
      </c>
      <c r="G46" s="22">
        <f>CENIK!C110*D46*C46</f>
        <v>0</v>
      </c>
      <c r="H46" s="5">
        <f>CENIK!D110*E46*C46</f>
        <v>12327.975000000002</v>
      </c>
      <c r="I46" s="5">
        <f>CENIK!E110*F46*C46</f>
        <v>0</v>
      </c>
      <c r="J46" s="23">
        <f>G46+H46+I46</f>
        <v>12327.975000000002</v>
      </c>
    </row>
    <row r="47" spans="1:10" ht="12.75">
      <c r="A47" s="12" t="s">
        <v>99</v>
      </c>
      <c r="B47" s="13"/>
      <c r="C47" s="13"/>
      <c r="D47" s="13"/>
      <c r="E47" s="13"/>
      <c r="F47" s="13"/>
      <c r="G47" s="13"/>
      <c r="H47" s="13"/>
      <c r="I47" s="13"/>
      <c r="J47" s="14"/>
    </row>
    <row r="48" spans="1:10" ht="12.75">
      <c r="A48" s="24"/>
      <c r="B48" s="24"/>
      <c r="C48" s="24"/>
      <c r="D48" s="24"/>
      <c r="E48" s="24"/>
      <c r="F48" s="24"/>
      <c r="G48" s="24"/>
      <c r="H48" s="24"/>
      <c r="I48" s="24"/>
      <c r="J48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7" width="11.28125" style="0" bestFit="1" customWidth="1"/>
    <col min="8" max="8" width="10.28125" style="0" bestFit="1" customWidth="1"/>
    <col min="10" max="10" width="11.28125" style="0" bestFit="1" customWidth="1"/>
  </cols>
  <sheetData>
    <row r="1" spans="1:10" ht="12.75">
      <c r="A1" s="29" t="s">
        <v>136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25">
        <f>SUM(J6:J61)</f>
        <v>193688.44510394128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5" t="s">
        <v>11</v>
      </c>
      <c r="B7" s="16"/>
      <c r="D7" s="16"/>
      <c r="G7" s="16"/>
      <c r="J7" s="17"/>
    </row>
    <row r="8" spans="1:10" ht="12.75">
      <c r="A8" s="18" t="s">
        <v>9</v>
      </c>
      <c r="B8" s="19" t="s">
        <v>10</v>
      </c>
      <c r="C8" s="2">
        <v>1</v>
      </c>
      <c r="D8" s="20">
        <v>3</v>
      </c>
      <c r="E8" s="21">
        <v>0</v>
      </c>
      <c r="F8" s="21">
        <v>0</v>
      </c>
      <c r="G8" s="22">
        <f>CENIK!C9*D8*C8</f>
        <v>181.5</v>
      </c>
      <c r="H8" s="5">
        <f>CENIK!D9*E8*C8</f>
        <v>0</v>
      </c>
      <c r="I8" s="5">
        <f>CENIK!E9*F8*C8</f>
        <v>0</v>
      </c>
      <c r="J8" s="23">
        <f>G8+H8+I8</f>
        <v>181.5</v>
      </c>
    </row>
    <row r="9" spans="1:10" ht="12.75">
      <c r="A9" s="15" t="s">
        <v>12</v>
      </c>
      <c r="B9" s="16"/>
      <c r="D9" s="16"/>
      <c r="G9" s="16"/>
      <c r="J9" s="17"/>
    </row>
    <row r="10" spans="1:10" ht="12.75">
      <c r="A10" s="18" t="s">
        <v>9</v>
      </c>
      <c r="B10" s="19" t="s">
        <v>10</v>
      </c>
      <c r="C10" s="2">
        <v>1</v>
      </c>
      <c r="D10" s="20">
        <v>3</v>
      </c>
      <c r="E10" s="21">
        <v>0</v>
      </c>
      <c r="F10" s="21">
        <v>0</v>
      </c>
      <c r="G10" s="22">
        <f>CENIK!C11*D10*C10</f>
        <v>181.5</v>
      </c>
      <c r="H10" s="5">
        <f>CENIK!D11*E10*C10</f>
        <v>0</v>
      </c>
      <c r="I10" s="5">
        <f>CENIK!E11*F10*C10</f>
        <v>0</v>
      </c>
      <c r="J10" s="23">
        <f>G10+H10+I10</f>
        <v>181.5</v>
      </c>
    </row>
    <row r="11" spans="1:10" ht="12.75">
      <c r="A11" s="15" t="s">
        <v>13</v>
      </c>
      <c r="B11" s="16"/>
      <c r="D11" s="16"/>
      <c r="G11" s="16"/>
      <c r="J11" s="17"/>
    </row>
    <row r="12" spans="1:10" ht="12.75">
      <c r="A12" s="18" t="s">
        <v>9</v>
      </c>
      <c r="B12" s="19" t="s">
        <v>10</v>
      </c>
      <c r="C12" s="2">
        <v>1</v>
      </c>
      <c r="D12" s="20">
        <v>5</v>
      </c>
      <c r="E12" s="21">
        <v>0</v>
      </c>
      <c r="F12" s="21">
        <v>0</v>
      </c>
      <c r="G12" s="22">
        <f>CENIK!C13*D12*C12</f>
        <v>302.5</v>
      </c>
      <c r="H12" s="5">
        <f>CENIK!D13*E12*C12</f>
        <v>0</v>
      </c>
      <c r="I12" s="5">
        <f>CENIK!E13*F12*C12</f>
        <v>0</v>
      </c>
      <c r="J12" s="23">
        <f>G12+H12+I12</f>
        <v>302.5</v>
      </c>
    </row>
    <row r="13" spans="1:10" ht="12.75">
      <c r="A13" s="15" t="s">
        <v>14</v>
      </c>
      <c r="B13" s="16"/>
      <c r="D13" s="16"/>
      <c r="G13" s="16"/>
      <c r="J13" s="17"/>
    </row>
    <row r="14" spans="1:10" ht="12.75">
      <c r="A14" s="18" t="s">
        <v>9</v>
      </c>
      <c r="B14" s="19" t="s">
        <v>10</v>
      </c>
      <c r="C14" s="2">
        <v>1</v>
      </c>
      <c r="D14" s="20">
        <v>8</v>
      </c>
      <c r="E14" s="21">
        <v>0</v>
      </c>
      <c r="F14" s="21">
        <v>0</v>
      </c>
      <c r="G14" s="22">
        <f>CENIK!C15*D14*C14</f>
        <v>484</v>
      </c>
      <c r="H14" s="5">
        <f>CENIK!D15*E14*C14</f>
        <v>0</v>
      </c>
      <c r="I14" s="5">
        <f>CENIK!E15*F14*C14</f>
        <v>0</v>
      </c>
      <c r="J14" s="23">
        <f>G14+H14+I14</f>
        <v>484</v>
      </c>
    </row>
    <row r="15" spans="1:10" ht="12.75">
      <c r="A15" s="15" t="s">
        <v>21</v>
      </c>
      <c r="B15" s="16"/>
      <c r="D15" s="16"/>
      <c r="G15" s="16"/>
      <c r="J15" s="17"/>
    </row>
    <row r="16" spans="1:10" ht="12.75">
      <c r="A16" s="18" t="s">
        <v>16</v>
      </c>
      <c r="B16" s="19" t="s">
        <v>10</v>
      </c>
      <c r="C16" s="2">
        <v>1</v>
      </c>
      <c r="D16" s="20">
        <v>41</v>
      </c>
      <c r="E16" s="21">
        <v>0</v>
      </c>
      <c r="F16" s="21">
        <v>0</v>
      </c>
      <c r="G16" s="22">
        <f>CENIK!C23*D16*C16</f>
        <v>725.6999999999999</v>
      </c>
      <c r="H16" s="5">
        <f>CENIK!D23*E16*C16</f>
        <v>0</v>
      </c>
      <c r="I16" s="5">
        <f>CENIK!E23*F16*C16</f>
        <v>0</v>
      </c>
      <c r="J16" s="23">
        <f aca="true" t="shared" si="0" ref="J16:J23">G16+H16+I16</f>
        <v>725.6999999999999</v>
      </c>
    </row>
    <row r="17" spans="1:10" ht="12.75">
      <c r="A17" s="18" t="s">
        <v>17</v>
      </c>
      <c r="B17" s="19" t="s">
        <v>10</v>
      </c>
      <c r="C17" s="2">
        <v>2</v>
      </c>
      <c r="D17" s="20">
        <v>41</v>
      </c>
      <c r="E17" s="21">
        <v>0</v>
      </c>
      <c r="F17" s="21">
        <v>0</v>
      </c>
      <c r="G17" s="22">
        <f>CENIK!C24*D17*C17</f>
        <v>2558.4</v>
      </c>
      <c r="H17" s="5">
        <f>CENIK!D24*E17*C17</f>
        <v>0</v>
      </c>
      <c r="I17" s="5">
        <f>CENIK!E24*F17*C17</f>
        <v>0</v>
      </c>
      <c r="J17" s="23">
        <f t="shared" si="0"/>
        <v>2558.4</v>
      </c>
    </row>
    <row r="18" spans="1:10" ht="12.75">
      <c r="A18" s="18" t="s">
        <v>18</v>
      </c>
      <c r="B18" s="19" t="s">
        <v>10</v>
      </c>
      <c r="C18" s="2">
        <v>2</v>
      </c>
      <c r="D18" s="20">
        <v>41</v>
      </c>
      <c r="E18" s="21">
        <v>0</v>
      </c>
      <c r="F18" s="21">
        <v>0</v>
      </c>
      <c r="G18" s="22">
        <f>CENIK!C25*D18*C18</f>
        <v>1886</v>
      </c>
      <c r="H18" s="5">
        <f>CENIK!D25*E18*C18</f>
        <v>0</v>
      </c>
      <c r="I18" s="5">
        <f>CENIK!E25*F18*C18</f>
        <v>0</v>
      </c>
      <c r="J18" s="23">
        <f t="shared" si="0"/>
        <v>1886</v>
      </c>
    </row>
    <row r="19" spans="1:10" ht="12.75">
      <c r="A19" s="18" t="s">
        <v>19</v>
      </c>
      <c r="B19" s="19" t="s">
        <v>10</v>
      </c>
      <c r="C19" s="2">
        <v>20</v>
      </c>
      <c r="D19" s="20">
        <v>41</v>
      </c>
      <c r="E19" s="21">
        <v>0</v>
      </c>
      <c r="F19" s="21">
        <v>0</v>
      </c>
      <c r="G19" s="22">
        <f>CENIK!C26*D19*C19</f>
        <v>17958</v>
      </c>
      <c r="H19" s="5">
        <f>CENIK!D26*E19*C19</f>
        <v>0</v>
      </c>
      <c r="I19" s="5">
        <f>CENIK!E26*F19*C19</f>
        <v>0</v>
      </c>
      <c r="J19" s="23">
        <f t="shared" si="0"/>
        <v>17958</v>
      </c>
    </row>
    <row r="20" spans="1:10" ht="12.75">
      <c r="A20" s="18" t="s">
        <v>22</v>
      </c>
      <c r="B20" s="19" t="s">
        <v>10</v>
      </c>
      <c r="C20" s="2">
        <v>1</v>
      </c>
      <c r="D20" s="20">
        <v>41</v>
      </c>
      <c r="E20" s="21">
        <v>0</v>
      </c>
      <c r="F20" s="21">
        <v>0</v>
      </c>
      <c r="G20" s="22">
        <f>CENIK!C27*D20*C20</f>
        <v>820</v>
      </c>
      <c r="H20" s="5">
        <f>CENIK!D27*E20*C20</f>
        <v>0</v>
      </c>
      <c r="I20" s="5">
        <f>CENIK!E27*F20*C20</f>
        <v>0</v>
      </c>
      <c r="J20" s="23">
        <f t="shared" si="0"/>
        <v>820</v>
      </c>
    </row>
    <row r="21" spans="1:10" ht="12.75">
      <c r="A21" s="18" t="s">
        <v>24</v>
      </c>
      <c r="B21" s="19" t="s">
        <v>10</v>
      </c>
      <c r="C21" s="2">
        <v>1</v>
      </c>
      <c r="D21" s="20">
        <v>41</v>
      </c>
      <c r="E21" s="21">
        <v>0</v>
      </c>
      <c r="F21" s="21">
        <v>0</v>
      </c>
      <c r="G21" s="22">
        <f>CENIK!C29*D21*C21</f>
        <v>3280</v>
      </c>
      <c r="H21" s="5">
        <f>CENIK!D29*E21*C21</f>
        <v>0</v>
      </c>
      <c r="I21" s="5">
        <f>CENIK!E29*F21*C21</f>
        <v>0</v>
      </c>
      <c r="J21" s="23">
        <f t="shared" si="0"/>
        <v>3280</v>
      </c>
    </row>
    <row r="22" spans="1:10" ht="12.75">
      <c r="A22" s="18" t="s">
        <v>20</v>
      </c>
      <c r="B22" s="19" t="s">
        <v>10</v>
      </c>
      <c r="C22" s="2">
        <v>20</v>
      </c>
      <c r="D22" s="20">
        <v>41</v>
      </c>
      <c r="E22" s="21">
        <v>0</v>
      </c>
      <c r="F22" s="21">
        <v>0</v>
      </c>
      <c r="G22" s="22">
        <f>CENIK!C30*D22*C22</f>
        <v>3772</v>
      </c>
      <c r="H22" s="5">
        <f>CENIK!D30*E22*C22</f>
        <v>0</v>
      </c>
      <c r="I22" s="5">
        <f>CENIK!E30*F22*C22</f>
        <v>0</v>
      </c>
      <c r="J22" s="23">
        <f t="shared" si="0"/>
        <v>3772</v>
      </c>
    </row>
    <row r="23" spans="1:10" ht="12.75">
      <c r="A23" s="18" t="s">
        <v>25</v>
      </c>
      <c r="B23" s="19" t="s">
        <v>10</v>
      </c>
      <c r="C23" s="2">
        <v>1</v>
      </c>
      <c r="D23" s="20">
        <v>41</v>
      </c>
      <c r="E23" s="21">
        <v>0</v>
      </c>
      <c r="F23" s="21">
        <v>0</v>
      </c>
      <c r="G23" s="22">
        <f>CENIK!C31*D23*C23</f>
        <v>328</v>
      </c>
      <c r="H23" s="5">
        <f>CENIK!D31*E23*C23</f>
        <v>0</v>
      </c>
      <c r="I23" s="5">
        <f>CENIK!E31*F23*C23</f>
        <v>0</v>
      </c>
      <c r="J23" s="23">
        <f t="shared" si="0"/>
        <v>328</v>
      </c>
    </row>
    <row r="24" spans="1:10" ht="12.75">
      <c r="A24" s="15" t="s">
        <v>26</v>
      </c>
      <c r="B24" s="16"/>
      <c r="D24" s="16"/>
      <c r="G24" s="16"/>
      <c r="J24" s="17"/>
    </row>
    <row r="25" spans="1:10" ht="12.75">
      <c r="A25" s="18" t="s">
        <v>16</v>
      </c>
      <c r="B25" s="19" t="s">
        <v>10</v>
      </c>
      <c r="C25" s="2">
        <v>1</v>
      </c>
      <c r="D25" s="20">
        <v>3</v>
      </c>
      <c r="E25" s="21">
        <v>0</v>
      </c>
      <c r="F25" s="21">
        <v>0</v>
      </c>
      <c r="G25" s="22">
        <f>CENIK!C33*D25*C25</f>
        <v>53.099999999999994</v>
      </c>
      <c r="H25" s="5">
        <f>CENIK!D33*E25*C25</f>
        <v>0</v>
      </c>
      <c r="I25" s="5">
        <f>CENIK!E33*F25*C25</f>
        <v>0</v>
      </c>
      <c r="J25" s="23">
        <f>G25+H25+I25</f>
        <v>53.099999999999994</v>
      </c>
    </row>
    <row r="26" spans="1:10" ht="12.75">
      <c r="A26" s="18" t="s">
        <v>17</v>
      </c>
      <c r="B26" s="19" t="s">
        <v>10</v>
      </c>
      <c r="C26" s="2">
        <v>2</v>
      </c>
      <c r="D26" s="20">
        <v>3</v>
      </c>
      <c r="E26" s="21">
        <v>0</v>
      </c>
      <c r="F26" s="21">
        <v>0</v>
      </c>
      <c r="G26" s="22">
        <f>CENIK!C34*D26*C26</f>
        <v>187.2</v>
      </c>
      <c r="H26" s="5">
        <f>CENIK!D34*E26*C26</f>
        <v>0</v>
      </c>
      <c r="I26" s="5">
        <f>CENIK!E34*F26*C26</f>
        <v>0</v>
      </c>
      <c r="J26" s="23">
        <f>G26+H26+I26</f>
        <v>187.2</v>
      </c>
    </row>
    <row r="27" spans="1:10" ht="12.75">
      <c r="A27" s="18" t="s">
        <v>18</v>
      </c>
      <c r="B27" s="19" t="s">
        <v>10</v>
      </c>
      <c r="C27" s="2">
        <v>2</v>
      </c>
      <c r="D27" s="20">
        <v>3</v>
      </c>
      <c r="E27" s="21">
        <v>0</v>
      </c>
      <c r="F27" s="21">
        <v>0</v>
      </c>
      <c r="G27" s="22">
        <f>CENIK!C35*D27*C27</f>
        <v>138</v>
      </c>
      <c r="H27" s="5">
        <f>CENIK!D35*E27*C27</f>
        <v>0</v>
      </c>
      <c r="I27" s="5">
        <f>CENIK!E35*F27*C27</f>
        <v>0</v>
      </c>
      <c r="J27" s="23">
        <f>G27+H27+I27</f>
        <v>138</v>
      </c>
    </row>
    <row r="28" spans="1:10" ht="12.75">
      <c r="A28" s="18" t="s">
        <v>19</v>
      </c>
      <c r="B28" s="19" t="s">
        <v>10</v>
      </c>
      <c r="C28" s="2">
        <v>20</v>
      </c>
      <c r="D28" s="20">
        <v>3</v>
      </c>
      <c r="E28" s="21">
        <v>0</v>
      </c>
      <c r="F28" s="21">
        <v>0</v>
      </c>
      <c r="G28" s="22">
        <f>CENIK!C36*D28*C28</f>
        <v>1313.9999999999998</v>
      </c>
      <c r="H28" s="5">
        <f>CENIK!D36*E28*C28</f>
        <v>0</v>
      </c>
      <c r="I28" s="5">
        <f>CENIK!E36*F28*C28</f>
        <v>0</v>
      </c>
      <c r="J28" s="23">
        <f>G28+H28+I28</f>
        <v>1313.9999999999998</v>
      </c>
    </row>
    <row r="29" spans="1:10" ht="12.75">
      <c r="A29" s="18" t="s">
        <v>20</v>
      </c>
      <c r="B29" s="19" t="s">
        <v>10</v>
      </c>
      <c r="C29" s="2">
        <v>20</v>
      </c>
      <c r="D29" s="20">
        <v>3</v>
      </c>
      <c r="E29" s="21">
        <v>0</v>
      </c>
      <c r="F29" s="21">
        <v>0</v>
      </c>
      <c r="G29" s="22">
        <f>CENIK!C37*D29*C29</f>
        <v>276</v>
      </c>
      <c r="H29" s="5">
        <f>CENIK!D37*E29*C29</f>
        <v>0</v>
      </c>
      <c r="I29" s="5">
        <f>CENIK!E37*F29*C29</f>
        <v>0</v>
      </c>
      <c r="J29" s="23">
        <f>G29+H29+I29</f>
        <v>276</v>
      </c>
    </row>
    <row r="30" spans="1:10" ht="12.75">
      <c r="A30" s="15" t="s">
        <v>27</v>
      </c>
      <c r="B30" s="16"/>
      <c r="D30" s="16"/>
      <c r="G30" s="16"/>
      <c r="J30" s="17"/>
    </row>
    <row r="31" spans="1:10" ht="12.75">
      <c r="A31" s="18" t="s">
        <v>28</v>
      </c>
      <c r="B31" s="19" t="s">
        <v>29</v>
      </c>
      <c r="C31" s="2">
        <v>2</v>
      </c>
      <c r="D31" s="20">
        <v>203.053638443401</v>
      </c>
      <c r="E31" s="21">
        <v>0</v>
      </c>
      <c r="F31" s="21">
        <v>0</v>
      </c>
      <c r="G31" s="22">
        <f>CENIK!C39*D31*C31</f>
        <v>15838.18379858528</v>
      </c>
      <c r="H31" s="5">
        <f>CENIK!D39*E31*C31</f>
        <v>0</v>
      </c>
      <c r="I31" s="5">
        <f>CENIK!E39*F31*C31</f>
        <v>0</v>
      </c>
      <c r="J31" s="23">
        <f>G31+H31+I31</f>
        <v>15838.18379858528</v>
      </c>
    </row>
    <row r="32" spans="1:10" ht="12.75">
      <c r="A32" s="15" t="s">
        <v>30</v>
      </c>
      <c r="B32" s="16"/>
      <c r="D32" s="16"/>
      <c r="G32" s="16"/>
      <c r="J32" s="17"/>
    </row>
    <row r="33" spans="1:10" ht="12.75">
      <c r="A33" s="18" t="s">
        <v>28</v>
      </c>
      <c r="B33" s="19" t="s">
        <v>29</v>
      </c>
      <c r="C33" s="2">
        <v>2</v>
      </c>
      <c r="D33" s="20">
        <v>4.23372288917958</v>
      </c>
      <c r="E33" s="21">
        <v>0</v>
      </c>
      <c r="F33" s="21">
        <v>0</v>
      </c>
      <c r="G33" s="22">
        <f>CENIK!C41*D33*C33</f>
        <v>330.2303853560072</v>
      </c>
      <c r="H33" s="5">
        <f>CENIK!D41*E33*C33</f>
        <v>0</v>
      </c>
      <c r="I33" s="5">
        <f>CENIK!E41*F33*C33</f>
        <v>0</v>
      </c>
      <c r="J33" s="23">
        <f>G33+H33+I33</f>
        <v>330.2303853560072</v>
      </c>
    </row>
    <row r="34" spans="1:10" ht="12.75">
      <c r="A34" s="15" t="s">
        <v>37</v>
      </c>
      <c r="B34" s="16"/>
      <c r="D34" s="16"/>
      <c r="G34" s="16"/>
      <c r="J34" s="17"/>
    </row>
    <row r="35" spans="1:10" ht="12.75">
      <c r="A35" s="18" t="s">
        <v>33</v>
      </c>
      <c r="B35" s="19" t="s">
        <v>34</v>
      </c>
      <c r="C35" s="2">
        <v>1</v>
      </c>
      <c r="D35" s="20">
        <v>7.32562</v>
      </c>
      <c r="E35" s="21">
        <v>29.5901</v>
      </c>
      <c r="F35" s="21">
        <v>5.30908</v>
      </c>
      <c r="G35" s="22">
        <f>CENIK!C51*D35*C35</f>
        <v>300.35042</v>
      </c>
      <c r="H35" s="5">
        <f>CENIK!D51*E35*C35</f>
        <v>1213.1941</v>
      </c>
      <c r="I35" s="5">
        <f>CENIK!E51*F35*C35</f>
        <v>217.67228</v>
      </c>
      <c r="J35" s="23">
        <f>G35+H35+I35</f>
        <v>1731.2168</v>
      </c>
    </row>
    <row r="36" spans="1:10" ht="12.75">
      <c r="A36" s="15" t="s">
        <v>38</v>
      </c>
      <c r="B36" s="16"/>
      <c r="D36" s="16"/>
      <c r="G36" s="16"/>
      <c r="J36" s="17"/>
    </row>
    <row r="37" spans="1:10" ht="12.75">
      <c r="A37" s="18" t="s">
        <v>33</v>
      </c>
      <c r="B37" s="19" t="s">
        <v>34</v>
      </c>
      <c r="C37" s="2">
        <v>1</v>
      </c>
      <c r="D37" s="20">
        <v>213.838</v>
      </c>
      <c r="E37" s="21">
        <v>0</v>
      </c>
      <c r="F37" s="21">
        <v>0</v>
      </c>
      <c r="G37" s="22">
        <f>CENIK!C53*D37*C37</f>
        <v>6628.978</v>
      </c>
      <c r="H37" s="5">
        <f>CENIK!D53*E37*C37</f>
        <v>0</v>
      </c>
      <c r="I37" s="5">
        <f>CENIK!E53*F37*C37</f>
        <v>0</v>
      </c>
      <c r="J37" s="23">
        <f>G37+H37+I37</f>
        <v>6628.978</v>
      </c>
    </row>
    <row r="38" spans="1:10" ht="12.75">
      <c r="A38" s="15" t="s">
        <v>39</v>
      </c>
      <c r="B38" s="16"/>
      <c r="D38" s="16"/>
      <c r="G38" s="16"/>
      <c r="J38" s="17"/>
    </row>
    <row r="39" spans="1:10" ht="12.75">
      <c r="A39" s="18" t="s">
        <v>33</v>
      </c>
      <c r="B39" s="19" t="s">
        <v>34</v>
      </c>
      <c r="C39" s="2">
        <v>1</v>
      </c>
      <c r="D39" s="20">
        <v>28.3397</v>
      </c>
      <c r="E39" s="21">
        <v>0</v>
      </c>
      <c r="F39" s="21">
        <v>0</v>
      </c>
      <c r="G39" s="22">
        <f>CENIK!C55*D39*C39</f>
        <v>878.5307</v>
      </c>
      <c r="H39" s="5">
        <f>CENIK!D55*E39*C39</f>
        <v>0</v>
      </c>
      <c r="I39" s="5">
        <f>CENIK!E55*F39*C39</f>
        <v>0</v>
      </c>
      <c r="J39" s="23">
        <f>G39+H39+I39</f>
        <v>878.5307</v>
      </c>
    </row>
    <row r="40" spans="1:10" ht="12.75">
      <c r="A40" s="15" t="s">
        <v>43</v>
      </c>
      <c r="B40" s="16"/>
      <c r="D40" s="16"/>
      <c r="G40" s="16"/>
      <c r="J40" s="17"/>
    </row>
    <row r="41" spans="1:10" ht="12.75">
      <c r="A41" s="18" t="s">
        <v>41</v>
      </c>
      <c r="B41" s="19" t="s">
        <v>34</v>
      </c>
      <c r="C41" s="2">
        <v>2</v>
      </c>
      <c r="D41" s="20">
        <v>151.237</v>
      </c>
      <c r="E41" s="21">
        <v>0</v>
      </c>
      <c r="F41" s="21">
        <v>0</v>
      </c>
      <c r="G41" s="22">
        <f>CENIK!C61*D41*C41</f>
        <v>47488.418</v>
      </c>
      <c r="H41" s="5">
        <f>CENIK!D61*E41*C41</f>
        <v>0</v>
      </c>
      <c r="I41" s="5">
        <f>CENIK!E61*F41*C41</f>
        <v>0</v>
      </c>
      <c r="J41" s="23">
        <f>G41+H41+I41</f>
        <v>47488.418</v>
      </c>
    </row>
    <row r="42" spans="1:10" ht="12.75">
      <c r="A42" s="15" t="s">
        <v>49</v>
      </c>
      <c r="B42" s="16"/>
      <c r="D42" s="16"/>
      <c r="G42" s="16"/>
      <c r="J42" s="17"/>
    </row>
    <row r="43" spans="1:10" ht="12.75">
      <c r="A43" s="18" t="s">
        <v>50</v>
      </c>
      <c r="B43" s="19" t="s">
        <v>34</v>
      </c>
      <c r="C43" s="2">
        <v>1</v>
      </c>
      <c r="D43" s="20">
        <v>6.27692</v>
      </c>
      <c r="E43" s="21">
        <v>0</v>
      </c>
      <c r="F43" s="21">
        <v>0</v>
      </c>
      <c r="G43" s="22">
        <f>CENIK!C71*D43*C43</f>
        <v>677.9073599999999</v>
      </c>
      <c r="H43" s="5">
        <f>CENIK!D71*E43*C43</f>
        <v>0</v>
      </c>
      <c r="I43" s="5">
        <f>CENIK!E71*F43*C43</f>
        <v>0</v>
      </c>
      <c r="J43" s="23">
        <f>G43+H43+I43</f>
        <v>677.9073599999999</v>
      </c>
    </row>
    <row r="44" spans="1:10" ht="12.75">
      <c r="A44" s="18" t="s">
        <v>51</v>
      </c>
      <c r="B44" s="19" t="s">
        <v>34</v>
      </c>
      <c r="C44" s="2">
        <v>2</v>
      </c>
      <c r="D44" s="20">
        <v>6.27692</v>
      </c>
      <c r="E44" s="21">
        <v>0</v>
      </c>
      <c r="F44" s="21">
        <v>0</v>
      </c>
      <c r="G44" s="22">
        <f>CENIK!C72*D44*C44</f>
        <v>527.2612799999999</v>
      </c>
      <c r="H44" s="5">
        <f>CENIK!D72*E44*C44</f>
        <v>0</v>
      </c>
      <c r="I44" s="5">
        <f>CENIK!E72*F44*C44</f>
        <v>0</v>
      </c>
      <c r="J44" s="23">
        <f>G44+H44+I44</f>
        <v>527.2612799999999</v>
      </c>
    </row>
    <row r="45" spans="1:10" ht="12.75">
      <c r="A45" s="18" t="s">
        <v>52</v>
      </c>
      <c r="B45" s="19" t="s">
        <v>34</v>
      </c>
      <c r="C45" s="2">
        <v>23</v>
      </c>
      <c r="D45" s="20">
        <v>6.27692</v>
      </c>
      <c r="E45" s="21">
        <v>0</v>
      </c>
      <c r="F45" s="21">
        <v>0</v>
      </c>
      <c r="G45" s="22">
        <f>CENIK!C73*D45*C45</f>
        <v>866.2149599999999</v>
      </c>
      <c r="H45" s="5">
        <f>CENIK!D73*E45*C45</f>
        <v>0</v>
      </c>
      <c r="I45" s="5">
        <f>CENIK!E73*F45*C45</f>
        <v>0</v>
      </c>
      <c r="J45" s="23">
        <f>G45+H45+I45</f>
        <v>866.2149599999999</v>
      </c>
    </row>
    <row r="46" spans="1:10" ht="12.75">
      <c r="A46" s="15" t="s">
        <v>55</v>
      </c>
      <c r="B46" s="16"/>
      <c r="D46" s="16"/>
      <c r="G46" s="16"/>
      <c r="J46" s="17"/>
    </row>
    <row r="47" spans="1:10" ht="12.75">
      <c r="A47" s="18" t="s">
        <v>50</v>
      </c>
      <c r="B47" s="19" t="s">
        <v>34</v>
      </c>
      <c r="C47" s="2">
        <v>1</v>
      </c>
      <c r="D47" s="20">
        <v>8.01715</v>
      </c>
      <c r="E47" s="21">
        <v>0</v>
      </c>
      <c r="F47" s="21">
        <v>0</v>
      </c>
      <c r="G47" s="22">
        <f>CENIK!C83*D47*C47</f>
        <v>865.8522</v>
      </c>
      <c r="H47" s="5">
        <f>CENIK!D83*E47*C47</f>
        <v>0</v>
      </c>
      <c r="I47" s="5">
        <f>CENIK!E83*F47*C47</f>
        <v>0</v>
      </c>
      <c r="J47" s="23">
        <f>G47+H47+I47</f>
        <v>865.8522</v>
      </c>
    </row>
    <row r="48" spans="1:10" ht="12.75">
      <c r="A48" s="18" t="s">
        <v>51</v>
      </c>
      <c r="B48" s="19" t="s">
        <v>34</v>
      </c>
      <c r="C48" s="2">
        <v>2</v>
      </c>
      <c r="D48" s="20">
        <v>8.01715</v>
      </c>
      <c r="E48" s="21">
        <v>0</v>
      </c>
      <c r="F48" s="21">
        <v>0</v>
      </c>
      <c r="G48" s="22">
        <f>CENIK!C84*D48*C48</f>
        <v>981.2991600000001</v>
      </c>
      <c r="H48" s="5">
        <f>CENIK!D84*E48*C48</f>
        <v>0</v>
      </c>
      <c r="I48" s="5">
        <f>CENIK!E84*F48*C48</f>
        <v>0</v>
      </c>
      <c r="J48" s="23">
        <f>G48+H48+I48</f>
        <v>981.2991600000001</v>
      </c>
    </row>
    <row r="49" spans="1:10" ht="12.75">
      <c r="A49" s="18" t="s">
        <v>52</v>
      </c>
      <c r="B49" s="19" t="s">
        <v>34</v>
      </c>
      <c r="C49" s="2">
        <v>23</v>
      </c>
      <c r="D49" s="20">
        <v>8.01715</v>
      </c>
      <c r="E49" s="21">
        <v>0</v>
      </c>
      <c r="F49" s="21">
        <v>0</v>
      </c>
      <c r="G49" s="22">
        <f>CENIK!C85*D49*C49</f>
        <v>2618.40119</v>
      </c>
      <c r="H49" s="5">
        <f>CENIK!D85*E49*C49</f>
        <v>0</v>
      </c>
      <c r="I49" s="5">
        <f>CENIK!E85*F49*C49</f>
        <v>0</v>
      </c>
      <c r="J49" s="23">
        <f>G49+H49+I49</f>
        <v>2618.40119</v>
      </c>
    </row>
    <row r="50" spans="1:10" ht="12.75">
      <c r="A50" s="15" t="s">
        <v>56</v>
      </c>
      <c r="B50" s="16"/>
      <c r="D50" s="16"/>
      <c r="G50" s="16"/>
      <c r="J50" s="17"/>
    </row>
    <row r="51" spans="1:10" ht="12.75">
      <c r="A51" s="18" t="s">
        <v>57</v>
      </c>
      <c r="B51" s="19" t="s">
        <v>34</v>
      </c>
      <c r="C51" s="2">
        <v>1</v>
      </c>
      <c r="D51" s="20">
        <v>21.8609</v>
      </c>
      <c r="E51" s="21">
        <v>0</v>
      </c>
      <c r="F51" s="21">
        <v>0</v>
      </c>
      <c r="G51" s="22">
        <f>CENIK!C87*D51*C51</f>
        <v>327.9135</v>
      </c>
      <c r="H51" s="5">
        <f>CENIK!D87*E51*C51</f>
        <v>0</v>
      </c>
      <c r="I51" s="5">
        <f>CENIK!E87*F51*C51</f>
        <v>0</v>
      </c>
      <c r="J51" s="23">
        <f>G51+H51+I51</f>
        <v>327.9135</v>
      </c>
    </row>
    <row r="52" spans="1:10" ht="24">
      <c r="A52" s="18" t="s">
        <v>58</v>
      </c>
      <c r="B52" s="19" t="s">
        <v>34</v>
      </c>
      <c r="C52" s="2">
        <v>2</v>
      </c>
      <c r="D52" s="20">
        <v>21.8609</v>
      </c>
      <c r="E52" s="21">
        <v>0</v>
      </c>
      <c r="F52" s="21">
        <v>0</v>
      </c>
      <c r="G52" s="22">
        <f>CENIK!C88*D52*C52</f>
        <v>4324.086020000001</v>
      </c>
      <c r="H52" s="5">
        <f>CENIK!D88*E52*C52</f>
        <v>0</v>
      </c>
      <c r="I52" s="5">
        <f>CENIK!E88*F52*C52</f>
        <v>0</v>
      </c>
      <c r="J52" s="23">
        <f>G52+H52+I52</f>
        <v>4324.086020000001</v>
      </c>
    </row>
    <row r="53" spans="1:10" ht="12.75">
      <c r="A53" s="18" t="s">
        <v>59</v>
      </c>
      <c r="B53" s="19" t="s">
        <v>34</v>
      </c>
      <c r="C53" s="2">
        <v>1</v>
      </c>
      <c r="D53" s="20">
        <v>21.8609</v>
      </c>
      <c r="E53" s="21">
        <v>0</v>
      </c>
      <c r="F53" s="21">
        <v>0</v>
      </c>
      <c r="G53" s="22">
        <f>CENIK!C89*D53*C53</f>
        <v>218.609</v>
      </c>
      <c r="H53" s="5">
        <f>CENIK!D89*E53*C53</f>
        <v>0</v>
      </c>
      <c r="I53" s="5">
        <f>CENIK!E89*F53*C53</f>
        <v>0</v>
      </c>
      <c r="J53" s="23">
        <f>G53+H53+I53</f>
        <v>218.609</v>
      </c>
    </row>
    <row r="54" spans="1:10" ht="12.75">
      <c r="A54" s="15" t="s">
        <v>65</v>
      </c>
      <c r="B54" s="16"/>
      <c r="D54" s="16"/>
      <c r="G54" s="16"/>
      <c r="J54" s="17"/>
    </row>
    <row r="55" spans="1:10" ht="12.75">
      <c r="A55" s="18" t="s">
        <v>66</v>
      </c>
      <c r="B55" s="19" t="s">
        <v>34</v>
      </c>
      <c r="C55" s="2">
        <v>1</v>
      </c>
      <c r="D55" s="20">
        <v>5329.49</v>
      </c>
      <c r="E55" s="21">
        <v>207.248</v>
      </c>
      <c r="F55" s="21">
        <v>0</v>
      </c>
      <c r="G55" s="22">
        <f>CENIK!C101*D55*C55</f>
        <v>11405.1086</v>
      </c>
      <c r="H55" s="5">
        <f>CENIK!D101*E55*C55</f>
        <v>449.72815999999995</v>
      </c>
      <c r="I55" s="5">
        <f>CENIK!E101*F55*C55</f>
        <v>0</v>
      </c>
      <c r="J55" s="23">
        <f>G55+H55+I55</f>
        <v>11854.83676</v>
      </c>
    </row>
    <row r="56" spans="1:10" ht="12.75">
      <c r="A56" s="18" t="s">
        <v>67</v>
      </c>
      <c r="B56" s="19" t="s">
        <v>34</v>
      </c>
      <c r="C56" s="2">
        <v>7</v>
      </c>
      <c r="D56" s="20">
        <v>5329.49</v>
      </c>
      <c r="E56" s="21">
        <v>207.248</v>
      </c>
      <c r="F56" s="21">
        <v>0</v>
      </c>
      <c r="G56" s="22">
        <f>CENIK!C102*D56*C56</f>
        <v>59690.28799999999</v>
      </c>
      <c r="H56" s="5">
        <f>CENIK!D102*E56*C56</f>
        <v>3177.1118399999996</v>
      </c>
      <c r="I56" s="5">
        <f>CENIK!E102*F56*C56</f>
        <v>0</v>
      </c>
      <c r="J56" s="23">
        <f>G56+H56+I56</f>
        <v>62867.39983999999</v>
      </c>
    </row>
    <row r="57" spans="1:10" ht="12.75">
      <c r="A57" s="15" t="s">
        <v>68</v>
      </c>
      <c r="B57" s="16"/>
      <c r="D57" s="16"/>
      <c r="G57" s="16"/>
      <c r="J57" s="17"/>
    </row>
    <row r="58" spans="1:10" ht="12.75">
      <c r="A58" s="18" t="s">
        <v>67</v>
      </c>
      <c r="B58" s="19" t="s">
        <v>34</v>
      </c>
      <c r="C58" s="2">
        <v>7</v>
      </c>
      <c r="D58" s="20">
        <v>0</v>
      </c>
      <c r="E58" s="21">
        <v>20.6863</v>
      </c>
      <c r="F58" s="21">
        <v>0</v>
      </c>
      <c r="G58" s="22">
        <f>CENIK!C104*D58*C58</f>
        <v>0</v>
      </c>
      <c r="H58" s="5">
        <f>CENIK!D104*E58*C58</f>
        <v>217.20614999999998</v>
      </c>
      <c r="I58" s="5">
        <f>CENIK!E104*F58*C58</f>
        <v>0</v>
      </c>
      <c r="J58" s="23">
        <f>G58+H58+I58</f>
        <v>217.20614999999998</v>
      </c>
    </row>
    <row r="59" spans="1:10" ht="12.75">
      <c r="A59" s="12" t="s">
        <v>98</v>
      </c>
      <c r="B59" s="13"/>
      <c r="C59" s="13"/>
      <c r="D59" s="13"/>
      <c r="E59" s="13"/>
      <c r="F59" s="13"/>
      <c r="G59" s="13"/>
      <c r="H59" s="13"/>
      <c r="I59" s="13"/>
      <c r="J59" s="14"/>
    </row>
    <row r="60" spans="1:10" ht="12.75">
      <c r="A60" s="12" t="s">
        <v>99</v>
      </c>
      <c r="B60" s="13"/>
      <c r="C60" s="13"/>
      <c r="D60" s="13"/>
      <c r="E60" s="13"/>
      <c r="F60" s="13"/>
      <c r="G60" s="13"/>
      <c r="H60" s="13"/>
      <c r="I60" s="13"/>
      <c r="J60" s="14"/>
    </row>
    <row r="61" spans="1:10" ht="12.75">
      <c r="A61" s="24"/>
      <c r="B61" s="24"/>
      <c r="C61" s="24"/>
      <c r="D61" s="24"/>
      <c r="E61" s="24"/>
      <c r="F61" s="24"/>
      <c r="G61" s="24"/>
      <c r="H61" s="24"/>
      <c r="I61" s="24"/>
      <c r="J61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7" width="12.28125" style="0" bestFit="1" customWidth="1"/>
    <col min="8" max="9" width="10.28125" style="0" bestFit="1" customWidth="1"/>
    <col min="10" max="10" width="12.28125" style="0" bestFit="1" customWidth="1"/>
  </cols>
  <sheetData>
    <row r="1" spans="1:10" ht="12.75">
      <c r="A1" s="29" t="s">
        <v>139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25">
        <f>SUM(J6:J34)</f>
        <v>200266.33135118725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5" t="s">
        <v>11</v>
      </c>
      <c r="B7" s="16"/>
      <c r="D7" s="16"/>
      <c r="G7" s="16"/>
      <c r="J7" s="17"/>
    </row>
    <row r="8" spans="1:10" ht="12.75">
      <c r="A8" s="18" t="s">
        <v>9</v>
      </c>
      <c r="B8" s="19" t="s">
        <v>10</v>
      </c>
      <c r="C8" s="2">
        <v>1</v>
      </c>
      <c r="D8" s="20">
        <v>18</v>
      </c>
      <c r="E8" s="21">
        <v>0</v>
      </c>
      <c r="F8" s="21">
        <v>0</v>
      </c>
      <c r="G8" s="22">
        <f>CENIK!C9*D8*C8</f>
        <v>1089</v>
      </c>
      <c r="H8" s="5">
        <f>CENIK!D9*E8*C8</f>
        <v>0</v>
      </c>
      <c r="I8" s="5">
        <f>CENIK!E9*F8*C8</f>
        <v>0</v>
      </c>
      <c r="J8" s="23">
        <f>G8+H8+I8</f>
        <v>1089</v>
      </c>
    </row>
    <row r="9" spans="1:10" ht="12.75">
      <c r="A9" s="15" t="s">
        <v>12</v>
      </c>
      <c r="B9" s="16"/>
      <c r="D9" s="16"/>
      <c r="G9" s="16"/>
      <c r="J9" s="17"/>
    </row>
    <row r="10" spans="1:10" ht="12.75">
      <c r="A10" s="18" t="s">
        <v>9</v>
      </c>
      <c r="B10" s="19" t="s">
        <v>10</v>
      </c>
      <c r="C10" s="2">
        <v>1</v>
      </c>
      <c r="D10" s="20">
        <v>4</v>
      </c>
      <c r="E10" s="21">
        <v>0</v>
      </c>
      <c r="F10" s="21">
        <v>0</v>
      </c>
      <c r="G10" s="22">
        <f>CENIK!C11*D10*C10</f>
        <v>242</v>
      </c>
      <c r="H10" s="5">
        <f>CENIK!D11*E10*C10</f>
        <v>0</v>
      </c>
      <c r="I10" s="5">
        <f>CENIK!E11*F10*C10</f>
        <v>0</v>
      </c>
      <c r="J10" s="23">
        <f>G10+H10+I10</f>
        <v>242</v>
      </c>
    </row>
    <row r="11" spans="1:10" ht="12.75">
      <c r="A11" s="15" t="s">
        <v>26</v>
      </c>
      <c r="B11" s="16"/>
      <c r="D11" s="16"/>
      <c r="G11" s="16"/>
      <c r="J11" s="17"/>
    </row>
    <row r="12" spans="1:10" ht="12.75">
      <c r="A12" s="18" t="s">
        <v>16</v>
      </c>
      <c r="B12" s="19" t="s">
        <v>10</v>
      </c>
      <c r="C12" s="2">
        <v>1</v>
      </c>
      <c r="D12" s="20">
        <v>1</v>
      </c>
      <c r="E12" s="21">
        <v>0</v>
      </c>
      <c r="F12" s="21">
        <v>0</v>
      </c>
      <c r="G12" s="22">
        <f>CENIK!C33*D12*C12</f>
        <v>17.7</v>
      </c>
      <c r="H12" s="5">
        <f>CENIK!D33*E12*C12</f>
        <v>0</v>
      </c>
      <c r="I12" s="5">
        <f>CENIK!E33*F12*C12</f>
        <v>0</v>
      </c>
      <c r="J12" s="23">
        <f>G12+H12+I12</f>
        <v>17.7</v>
      </c>
    </row>
    <row r="13" spans="1:10" ht="12.75">
      <c r="A13" s="18" t="s">
        <v>17</v>
      </c>
      <c r="B13" s="19" t="s">
        <v>10</v>
      </c>
      <c r="C13" s="2">
        <v>2</v>
      </c>
      <c r="D13" s="20">
        <v>1</v>
      </c>
      <c r="E13" s="21">
        <v>0</v>
      </c>
      <c r="F13" s="21">
        <v>0</v>
      </c>
      <c r="G13" s="22">
        <f>CENIK!C34*D13*C13</f>
        <v>62.4</v>
      </c>
      <c r="H13" s="5">
        <f>CENIK!D34*E13*C13</f>
        <v>0</v>
      </c>
      <c r="I13" s="5">
        <f>CENIK!E34*F13*C13</f>
        <v>0</v>
      </c>
      <c r="J13" s="23">
        <f>G13+H13+I13</f>
        <v>62.4</v>
      </c>
    </row>
    <row r="14" spans="1:10" ht="12.75">
      <c r="A14" s="18" t="s">
        <v>18</v>
      </c>
      <c r="B14" s="19" t="s">
        <v>10</v>
      </c>
      <c r="C14" s="2">
        <v>2</v>
      </c>
      <c r="D14" s="20">
        <v>1</v>
      </c>
      <c r="E14" s="21">
        <v>0</v>
      </c>
      <c r="F14" s="21">
        <v>0</v>
      </c>
      <c r="G14" s="22">
        <f>CENIK!C35*D14*C14</f>
        <v>46</v>
      </c>
      <c r="H14" s="5">
        <f>CENIK!D35*E14*C14</f>
        <v>0</v>
      </c>
      <c r="I14" s="5">
        <f>CENIK!E35*F14*C14</f>
        <v>0</v>
      </c>
      <c r="J14" s="23">
        <f>G14+H14+I14</f>
        <v>46</v>
      </c>
    </row>
    <row r="15" spans="1:10" ht="12.75">
      <c r="A15" s="18" t="s">
        <v>19</v>
      </c>
      <c r="B15" s="19" t="s">
        <v>10</v>
      </c>
      <c r="C15" s="2">
        <v>20</v>
      </c>
      <c r="D15" s="20">
        <v>1</v>
      </c>
      <c r="E15" s="21">
        <v>0</v>
      </c>
      <c r="F15" s="21">
        <v>0</v>
      </c>
      <c r="G15" s="22">
        <f>CENIK!C36*D15*C15</f>
        <v>438</v>
      </c>
      <c r="H15" s="5">
        <f>CENIK!D36*E15*C15</f>
        <v>0</v>
      </c>
      <c r="I15" s="5">
        <f>CENIK!E36*F15*C15</f>
        <v>0</v>
      </c>
      <c r="J15" s="23">
        <f>G15+H15+I15</f>
        <v>438</v>
      </c>
    </row>
    <row r="16" spans="1:10" ht="12.75">
      <c r="A16" s="18" t="s">
        <v>20</v>
      </c>
      <c r="B16" s="19" t="s">
        <v>10</v>
      </c>
      <c r="C16" s="2">
        <v>20</v>
      </c>
      <c r="D16" s="20">
        <v>1</v>
      </c>
      <c r="E16" s="21">
        <v>0</v>
      </c>
      <c r="F16" s="21">
        <v>0</v>
      </c>
      <c r="G16" s="22">
        <f>CENIK!C37*D16*C16</f>
        <v>92</v>
      </c>
      <c r="H16" s="5">
        <f>CENIK!D37*E16*C16</f>
        <v>0</v>
      </c>
      <c r="I16" s="5">
        <f>CENIK!E37*F16*C16</f>
        <v>0</v>
      </c>
      <c r="J16" s="23">
        <f>G16+H16+I16</f>
        <v>92</v>
      </c>
    </row>
    <row r="17" spans="1:10" ht="12.75">
      <c r="A17" s="15" t="s">
        <v>27</v>
      </c>
      <c r="B17" s="16"/>
      <c r="D17" s="16"/>
      <c r="G17" s="16"/>
      <c r="J17" s="17"/>
    </row>
    <row r="18" spans="1:10" ht="12.75">
      <c r="A18" s="18" t="s">
        <v>28</v>
      </c>
      <c r="B18" s="19" t="s">
        <v>29</v>
      </c>
      <c r="C18" s="2">
        <v>2</v>
      </c>
      <c r="D18" s="20">
        <v>55.8439456690674</v>
      </c>
      <c r="E18" s="21">
        <v>0</v>
      </c>
      <c r="F18" s="21">
        <v>0</v>
      </c>
      <c r="G18" s="22">
        <f>CENIK!C39*D18*C18</f>
        <v>4355.827762187258</v>
      </c>
      <c r="H18" s="5">
        <f>CENIK!D39*E18*C18</f>
        <v>0</v>
      </c>
      <c r="I18" s="5">
        <f>CENIK!E39*F18*C18</f>
        <v>0</v>
      </c>
      <c r="J18" s="23">
        <f>G18+H18+I18</f>
        <v>4355.827762187258</v>
      </c>
    </row>
    <row r="19" spans="1:10" ht="12.75">
      <c r="A19" s="15" t="s">
        <v>37</v>
      </c>
      <c r="B19" s="16"/>
      <c r="D19" s="16"/>
      <c r="G19" s="16"/>
      <c r="J19" s="17"/>
    </row>
    <row r="20" spans="1:10" ht="12.75">
      <c r="A20" s="18" t="s">
        <v>33</v>
      </c>
      <c r="B20" s="19" t="s">
        <v>34</v>
      </c>
      <c r="C20" s="2">
        <v>1</v>
      </c>
      <c r="D20" s="20">
        <v>27.7551</v>
      </c>
      <c r="E20" s="21">
        <v>0</v>
      </c>
      <c r="F20" s="21">
        <v>0</v>
      </c>
      <c r="G20" s="22">
        <f>CENIK!C51*D20*C20</f>
        <v>1137.9591</v>
      </c>
      <c r="H20" s="5">
        <f>CENIK!D51*E20*C20</f>
        <v>0</v>
      </c>
      <c r="I20" s="5">
        <f>CENIK!E51*F20*C20</f>
        <v>0</v>
      </c>
      <c r="J20" s="23">
        <f>G20+H20+I20</f>
        <v>1137.9591</v>
      </c>
    </row>
    <row r="21" spans="1:10" ht="24">
      <c r="A21" s="15" t="s">
        <v>46</v>
      </c>
      <c r="B21" s="16"/>
      <c r="D21" s="16"/>
      <c r="G21" s="16"/>
      <c r="J21" s="17"/>
    </row>
    <row r="22" spans="1:10" ht="12.75">
      <c r="A22" s="18" t="s">
        <v>45</v>
      </c>
      <c r="B22" s="19" t="s">
        <v>34</v>
      </c>
      <c r="C22" s="2">
        <v>3</v>
      </c>
      <c r="D22" s="20">
        <v>166.685</v>
      </c>
      <c r="E22" s="21">
        <v>0</v>
      </c>
      <c r="F22" s="21">
        <v>21.7177</v>
      </c>
      <c r="G22" s="22">
        <f>CENIK!C65*D22*C22</f>
        <v>1525.16775</v>
      </c>
      <c r="H22" s="5">
        <f>CENIK!D65*E22*C22</f>
        <v>0</v>
      </c>
      <c r="I22" s="5">
        <f>CENIK!E65*F22*C22</f>
        <v>442.38954900000004</v>
      </c>
      <c r="J22" s="23">
        <f>G22+H22+I22</f>
        <v>1967.557299</v>
      </c>
    </row>
    <row r="23" spans="1:10" ht="24">
      <c r="A23" s="15" t="s">
        <v>47</v>
      </c>
      <c r="B23" s="16"/>
      <c r="D23" s="16"/>
      <c r="G23" s="16"/>
      <c r="J23" s="17"/>
    </row>
    <row r="24" spans="1:10" ht="12.75">
      <c r="A24" s="18" t="s">
        <v>45</v>
      </c>
      <c r="B24" s="19" t="s">
        <v>34</v>
      </c>
      <c r="C24" s="2">
        <v>3</v>
      </c>
      <c r="D24" s="20">
        <v>11.3517</v>
      </c>
      <c r="E24" s="21">
        <v>0</v>
      </c>
      <c r="F24" s="21">
        <v>0</v>
      </c>
      <c r="G24" s="22">
        <f>CENIK!C67*D24*C24</f>
        <v>103.868055</v>
      </c>
      <c r="H24" s="5">
        <f>CENIK!D67*E24*C24</f>
        <v>0</v>
      </c>
      <c r="I24" s="5">
        <f>CENIK!E67*F24*C24</f>
        <v>0</v>
      </c>
      <c r="J24" s="23">
        <f>G24+H24+I24</f>
        <v>103.868055</v>
      </c>
    </row>
    <row r="25" spans="1:10" ht="24">
      <c r="A25" s="15" t="s">
        <v>48</v>
      </c>
      <c r="B25" s="16"/>
      <c r="D25" s="16"/>
      <c r="G25" s="16"/>
      <c r="J25" s="17"/>
    </row>
    <row r="26" spans="1:10" ht="12.75">
      <c r="A26" s="18" t="s">
        <v>45</v>
      </c>
      <c r="B26" s="19" t="s">
        <v>34</v>
      </c>
      <c r="C26" s="2">
        <v>3</v>
      </c>
      <c r="D26" s="20">
        <v>35.0587</v>
      </c>
      <c r="E26" s="21">
        <v>30.527</v>
      </c>
      <c r="F26" s="21">
        <v>0</v>
      </c>
      <c r="G26" s="22">
        <f>CENIK!C69*D26*C26</f>
        <v>320.787105</v>
      </c>
      <c r="H26" s="5">
        <f>CENIK!D69*E26*C26</f>
        <v>497.28482999999994</v>
      </c>
      <c r="I26" s="5">
        <f>CENIK!E69*F26*C26</f>
        <v>0</v>
      </c>
      <c r="J26" s="23">
        <f>G26+H26+I26</f>
        <v>818.0719349999999</v>
      </c>
    </row>
    <row r="27" spans="1:10" ht="12.75">
      <c r="A27" s="15" t="s">
        <v>65</v>
      </c>
      <c r="B27" s="16"/>
      <c r="D27" s="16"/>
      <c r="G27" s="16"/>
      <c r="J27" s="17"/>
    </row>
    <row r="28" spans="1:10" ht="12.75">
      <c r="A28" s="18" t="s">
        <v>66</v>
      </c>
      <c r="B28" s="19" t="s">
        <v>34</v>
      </c>
      <c r="C28" s="2">
        <v>1</v>
      </c>
      <c r="D28" s="20">
        <v>13800.3</v>
      </c>
      <c r="E28" s="21">
        <v>196.78</v>
      </c>
      <c r="F28" s="21">
        <v>0</v>
      </c>
      <c r="G28" s="22">
        <f>CENIK!C101*D28*C28</f>
        <v>29532.642</v>
      </c>
      <c r="H28" s="5">
        <f>CENIK!D101*E28*C28</f>
        <v>427.01259999999996</v>
      </c>
      <c r="I28" s="5">
        <f>CENIK!E101*F28*C28</f>
        <v>0</v>
      </c>
      <c r="J28" s="23">
        <f>G28+H28+I28</f>
        <v>29959.654599999998</v>
      </c>
    </row>
    <row r="29" spans="1:10" ht="12.75">
      <c r="A29" s="18" t="s">
        <v>67</v>
      </c>
      <c r="B29" s="19" t="s">
        <v>34</v>
      </c>
      <c r="C29" s="2">
        <v>7</v>
      </c>
      <c r="D29" s="20">
        <v>13800.3</v>
      </c>
      <c r="E29" s="21">
        <v>196.78</v>
      </c>
      <c r="F29" s="21">
        <v>0</v>
      </c>
      <c r="G29" s="22">
        <f>CENIK!C102*D29*C29</f>
        <v>154563.36</v>
      </c>
      <c r="H29" s="5">
        <f>CENIK!D102*E29*C29</f>
        <v>3016.6374</v>
      </c>
      <c r="I29" s="5">
        <f>CENIK!E102*F29*C29</f>
        <v>0</v>
      </c>
      <c r="J29" s="23">
        <f>G29+H29+I29</f>
        <v>157579.9974</v>
      </c>
    </row>
    <row r="30" spans="1:10" ht="12.75">
      <c r="A30" s="15" t="s">
        <v>68</v>
      </c>
      <c r="B30" s="16"/>
      <c r="D30" s="16"/>
      <c r="G30" s="16"/>
      <c r="J30" s="17"/>
    </row>
    <row r="31" spans="1:10" ht="12.75">
      <c r="A31" s="18" t="s">
        <v>67</v>
      </c>
      <c r="B31" s="19" t="s">
        <v>34</v>
      </c>
      <c r="C31" s="2">
        <v>7</v>
      </c>
      <c r="D31" s="20">
        <v>0</v>
      </c>
      <c r="E31" s="21">
        <v>0</v>
      </c>
      <c r="F31" s="21">
        <v>198.008</v>
      </c>
      <c r="G31" s="22">
        <f>CENIK!C104*D31*C31</f>
        <v>0</v>
      </c>
      <c r="H31" s="5">
        <f>CENIK!D104*E31*C31</f>
        <v>0</v>
      </c>
      <c r="I31" s="5">
        <f>CENIK!E104*F31*C31</f>
        <v>2356.2952</v>
      </c>
      <c r="J31" s="23">
        <f>G31+H31+I31</f>
        <v>2356.2952</v>
      </c>
    </row>
    <row r="32" spans="1:10" ht="12.75">
      <c r="A32" s="12" t="s">
        <v>98</v>
      </c>
      <c r="B32" s="13"/>
      <c r="C32" s="13"/>
      <c r="D32" s="13"/>
      <c r="E32" s="13"/>
      <c r="F32" s="13"/>
      <c r="G32" s="13"/>
      <c r="H32" s="13"/>
      <c r="I32" s="13"/>
      <c r="J32" s="14"/>
    </row>
    <row r="33" spans="1:10" ht="12.75">
      <c r="A33" s="12" t="s">
        <v>99</v>
      </c>
      <c r="B33" s="13"/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24"/>
      <c r="B34" s="24"/>
      <c r="C34" s="24"/>
      <c r="D34" s="24"/>
      <c r="E34" s="24"/>
      <c r="F34" s="24"/>
      <c r="G34" s="24"/>
      <c r="H34" s="24"/>
      <c r="I34" s="24"/>
      <c r="J34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</cols>
  <sheetData>
    <row r="1" spans="1:10" ht="12.75">
      <c r="A1" s="29" t="s">
        <v>142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25">
        <f>SUM(J6:J9)</f>
        <v>0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98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2" t="s">
        <v>99</v>
      </c>
      <c r="B8" s="13"/>
      <c r="C8" s="13"/>
      <c r="D8" s="13"/>
      <c r="E8" s="13"/>
      <c r="F8" s="13"/>
      <c r="G8" s="13"/>
      <c r="H8" s="13"/>
      <c r="I8" s="13"/>
      <c r="J8" s="14"/>
    </row>
    <row r="9" spans="1:10" ht="12.75">
      <c r="A9" s="24"/>
      <c r="B9" s="24"/>
      <c r="C9" s="24"/>
      <c r="D9" s="24"/>
      <c r="E9" s="24"/>
      <c r="F9" s="24"/>
      <c r="G9" s="24"/>
      <c r="H9" s="24"/>
      <c r="I9" s="24"/>
      <c r="J9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7" width="11.28125" style="0" bestFit="1" customWidth="1"/>
    <col min="8" max="9" width="10.28125" style="0" bestFit="1" customWidth="1"/>
    <col min="10" max="10" width="11.28125" style="0" bestFit="1" customWidth="1"/>
  </cols>
  <sheetData>
    <row r="1" spans="1:10" ht="12.75">
      <c r="A1" s="29" t="s">
        <v>143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25">
        <f>SUM(J6:J27)</f>
        <v>38073.135440000005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5" t="s">
        <v>12</v>
      </c>
      <c r="B7" s="16"/>
      <c r="D7" s="16"/>
      <c r="G7" s="16"/>
      <c r="J7" s="17"/>
    </row>
    <row r="8" spans="1:10" ht="12.75">
      <c r="A8" s="18" t="s">
        <v>9</v>
      </c>
      <c r="B8" s="19" t="s">
        <v>10</v>
      </c>
      <c r="C8" s="2">
        <v>1</v>
      </c>
      <c r="D8" s="20">
        <v>2</v>
      </c>
      <c r="E8" s="21">
        <v>0</v>
      </c>
      <c r="F8" s="21">
        <v>0</v>
      </c>
      <c r="G8" s="22">
        <f>CENIK!C11*D8*C8</f>
        <v>121</v>
      </c>
      <c r="H8" s="5">
        <f>CENIK!D11*E8*C8</f>
        <v>0</v>
      </c>
      <c r="I8" s="5">
        <f>CENIK!E11*F8*C8</f>
        <v>0</v>
      </c>
      <c r="J8" s="23">
        <f>G8+H8+I8</f>
        <v>121</v>
      </c>
    </row>
    <row r="9" spans="1:10" ht="12.75">
      <c r="A9" s="15" t="s">
        <v>21</v>
      </c>
      <c r="B9" s="16"/>
      <c r="D9" s="16"/>
      <c r="G9" s="16"/>
      <c r="J9" s="17"/>
    </row>
    <row r="10" spans="1:10" ht="12.75">
      <c r="A10" s="18" t="s">
        <v>16</v>
      </c>
      <c r="B10" s="19" t="s">
        <v>10</v>
      </c>
      <c r="C10" s="2">
        <v>1</v>
      </c>
      <c r="D10" s="20">
        <v>2</v>
      </c>
      <c r="E10" s="21">
        <v>0</v>
      </c>
      <c r="F10" s="21">
        <v>0</v>
      </c>
      <c r="G10" s="22">
        <f>CENIK!C23*D10*C10</f>
        <v>35.4</v>
      </c>
      <c r="H10" s="5">
        <f>CENIK!D23*E10*C10</f>
        <v>0</v>
      </c>
      <c r="I10" s="5">
        <f>CENIK!E23*F10*C10</f>
        <v>0</v>
      </c>
      <c r="J10" s="23">
        <f aca="true" t="shared" si="0" ref="J10:J17">G10+H10+I10</f>
        <v>35.4</v>
      </c>
    </row>
    <row r="11" spans="1:10" ht="12.75">
      <c r="A11" s="18" t="s">
        <v>17</v>
      </c>
      <c r="B11" s="19" t="s">
        <v>10</v>
      </c>
      <c r="C11" s="2">
        <v>2</v>
      </c>
      <c r="D11" s="20">
        <v>2</v>
      </c>
      <c r="E11" s="21">
        <v>0</v>
      </c>
      <c r="F11" s="21">
        <v>0</v>
      </c>
      <c r="G11" s="22">
        <f>CENIK!C24*D11*C11</f>
        <v>124.8</v>
      </c>
      <c r="H11" s="5">
        <f>CENIK!D24*E11*C11</f>
        <v>0</v>
      </c>
      <c r="I11" s="5">
        <f>CENIK!E24*F11*C11</f>
        <v>0</v>
      </c>
      <c r="J11" s="23">
        <f t="shared" si="0"/>
        <v>124.8</v>
      </c>
    </row>
    <row r="12" spans="1:10" ht="12.75">
      <c r="A12" s="18" t="s">
        <v>18</v>
      </c>
      <c r="B12" s="19" t="s">
        <v>10</v>
      </c>
      <c r="C12" s="2">
        <v>2</v>
      </c>
      <c r="D12" s="20">
        <v>2</v>
      </c>
      <c r="E12" s="21">
        <v>0</v>
      </c>
      <c r="F12" s="21">
        <v>0</v>
      </c>
      <c r="G12" s="22">
        <f>CENIK!C25*D12*C12</f>
        <v>92</v>
      </c>
      <c r="H12" s="5">
        <f>CENIK!D25*E12*C12</f>
        <v>0</v>
      </c>
      <c r="I12" s="5">
        <f>CENIK!E25*F12*C12</f>
        <v>0</v>
      </c>
      <c r="J12" s="23">
        <f t="shared" si="0"/>
        <v>92</v>
      </c>
    </row>
    <row r="13" spans="1:10" ht="12.75">
      <c r="A13" s="18" t="s">
        <v>19</v>
      </c>
      <c r="B13" s="19" t="s">
        <v>10</v>
      </c>
      <c r="C13" s="2">
        <v>20</v>
      </c>
      <c r="D13" s="20">
        <v>2</v>
      </c>
      <c r="E13" s="21">
        <v>0</v>
      </c>
      <c r="F13" s="21">
        <v>0</v>
      </c>
      <c r="G13" s="22">
        <f>CENIK!C26*D13*C13</f>
        <v>876</v>
      </c>
      <c r="H13" s="5">
        <f>CENIK!D26*E13*C13</f>
        <v>0</v>
      </c>
      <c r="I13" s="5">
        <f>CENIK!E26*F13*C13</f>
        <v>0</v>
      </c>
      <c r="J13" s="23">
        <f t="shared" si="0"/>
        <v>876</v>
      </c>
    </row>
    <row r="14" spans="1:10" ht="12.75">
      <c r="A14" s="18" t="s">
        <v>22</v>
      </c>
      <c r="B14" s="19" t="s">
        <v>10</v>
      </c>
      <c r="C14" s="2">
        <v>1</v>
      </c>
      <c r="D14" s="20">
        <v>2</v>
      </c>
      <c r="E14" s="21">
        <v>0</v>
      </c>
      <c r="F14" s="21">
        <v>0</v>
      </c>
      <c r="G14" s="22">
        <f>CENIK!C27*D14*C14</f>
        <v>40</v>
      </c>
      <c r="H14" s="5">
        <f>CENIK!D27*E14*C14</f>
        <v>0</v>
      </c>
      <c r="I14" s="5">
        <f>CENIK!E27*F14*C14</f>
        <v>0</v>
      </c>
      <c r="J14" s="23">
        <f t="shared" si="0"/>
        <v>40</v>
      </c>
    </row>
    <row r="15" spans="1:10" ht="12.75">
      <c r="A15" s="18" t="s">
        <v>24</v>
      </c>
      <c r="B15" s="19" t="s">
        <v>10</v>
      </c>
      <c r="C15" s="2">
        <v>1</v>
      </c>
      <c r="D15" s="20">
        <v>2</v>
      </c>
      <c r="E15" s="21">
        <v>0</v>
      </c>
      <c r="F15" s="21">
        <v>0</v>
      </c>
      <c r="G15" s="22">
        <f>CENIK!C29*D15*C15</f>
        <v>160</v>
      </c>
      <c r="H15" s="5">
        <f>CENIK!D29*E15*C15</f>
        <v>0</v>
      </c>
      <c r="I15" s="5">
        <f>CENIK!E29*F15*C15</f>
        <v>0</v>
      </c>
      <c r="J15" s="23">
        <f t="shared" si="0"/>
        <v>160</v>
      </c>
    </row>
    <row r="16" spans="1:10" ht="12.75">
      <c r="A16" s="18" t="s">
        <v>20</v>
      </c>
      <c r="B16" s="19" t="s">
        <v>10</v>
      </c>
      <c r="C16" s="2">
        <v>20</v>
      </c>
      <c r="D16" s="20">
        <v>2</v>
      </c>
      <c r="E16" s="21">
        <v>0</v>
      </c>
      <c r="F16" s="21">
        <v>0</v>
      </c>
      <c r="G16" s="22">
        <f>CENIK!C30*D16*C16</f>
        <v>184</v>
      </c>
      <c r="H16" s="5">
        <f>CENIK!D30*E16*C16</f>
        <v>0</v>
      </c>
      <c r="I16" s="5">
        <f>CENIK!E30*F16*C16</f>
        <v>0</v>
      </c>
      <c r="J16" s="23">
        <f t="shared" si="0"/>
        <v>184</v>
      </c>
    </row>
    <row r="17" spans="1:10" ht="12.75">
      <c r="A17" s="18" t="s">
        <v>25</v>
      </c>
      <c r="B17" s="19" t="s">
        <v>10</v>
      </c>
      <c r="C17" s="2">
        <v>1</v>
      </c>
      <c r="D17" s="20">
        <v>2</v>
      </c>
      <c r="E17" s="21">
        <v>0</v>
      </c>
      <c r="F17" s="21">
        <v>0</v>
      </c>
      <c r="G17" s="22">
        <f>CENIK!C31*D17*C17</f>
        <v>16</v>
      </c>
      <c r="H17" s="5">
        <f>CENIK!D31*E17*C17</f>
        <v>0</v>
      </c>
      <c r="I17" s="5">
        <f>CENIK!E31*F17*C17</f>
        <v>0</v>
      </c>
      <c r="J17" s="23">
        <f t="shared" si="0"/>
        <v>16</v>
      </c>
    </row>
    <row r="18" spans="1:10" ht="24">
      <c r="A18" s="15" t="s">
        <v>48</v>
      </c>
      <c r="B18" s="16"/>
      <c r="D18" s="16"/>
      <c r="G18" s="16"/>
      <c r="J18" s="17"/>
    </row>
    <row r="19" spans="1:10" ht="12.75">
      <c r="A19" s="18" t="s">
        <v>45</v>
      </c>
      <c r="B19" s="19" t="s">
        <v>34</v>
      </c>
      <c r="C19" s="2">
        <v>3</v>
      </c>
      <c r="D19" s="20">
        <v>33.7436</v>
      </c>
      <c r="E19" s="21">
        <v>0</v>
      </c>
      <c r="F19" s="21">
        <v>0</v>
      </c>
      <c r="G19" s="22">
        <f>CENIK!C69*D19*C19</f>
        <v>308.75394</v>
      </c>
      <c r="H19" s="5">
        <f>CENIK!D69*E19*C19</f>
        <v>0</v>
      </c>
      <c r="I19" s="5">
        <f>CENIK!E69*F19*C19</f>
        <v>0</v>
      </c>
      <c r="J19" s="23">
        <f>G19+H19+I19</f>
        <v>308.75394</v>
      </c>
    </row>
    <row r="20" spans="1:10" ht="12.75">
      <c r="A20" s="15" t="s">
        <v>65</v>
      </c>
      <c r="B20" s="16"/>
      <c r="D20" s="16"/>
      <c r="G20" s="16"/>
      <c r="J20" s="17"/>
    </row>
    <row r="21" spans="1:10" ht="12.75">
      <c r="A21" s="18" t="s">
        <v>66</v>
      </c>
      <c r="B21" s="19" t="s">
        <v>34</v>
      </c>
      <c r="C21" s="2">
        <v>1</v>
      </c>
      <c r="D21" s="20">
        <v>1693.5</v>
      </c>
      <c r="E21" s="21">
        <v>240.653</v>
      </c>
      <c r="F21" s="21">
        <v>0</v>
      </c>
      <c r="G21" s="22">
        <f>CENIK!C101*D21*C21</f>
        <v>3624.09</v>
      </c>
      <c r="H21" s="5">
        <f>CENIK!D101*E21*C21</f>
        <v>522.21701</v>
      </c>
      <c r="I21" s="5">
        <f>CENIK!E101*F21*C21</f>
        <v>0</v>
      </c>
      <c r="J21" s="23">
        <f>G21+H21+I21</f>
        <v>4146.30701</v>
      </c>
    </row>
    <row r="22" spans="1:10" ht="12.75">
      <c r="A22" s="18" t="s">
        <v>67</v>
      </c>
      <c r="B22" s="19" t="s">
        <v>34</v>
      </c>
      <c r="C22" s="2">
        <v>7</v>
      </c>
      <c r="D22" s="20">
        <v>1693.5</v>
      </c>
      <c r="E22" s="21">
        <v>240.653</v>
      </c>
      <c r="F22" s="21">
        <v>0</v>
      </c>
      <c r="G22" s="22">
        <f>CENIK!C102*D22*C22</f>
        <v>18967.200000000004</v>
      </c>
      <c r="H22" s="5">
        <f>CENIK!D102*E22*C22</f>
        <v>3689.2104900000004</v>
      </c>
      <c r="I22" s="5">
        <f>CENIK!E102*F22*C22</f>
        <v>0</v>
      </c>
      <c r="J22" s="23">
        <f>G22+H22+I22</f>
        <v>22656.410490000006</v>
      </c>
    </row>
    <row r="23" spans="1:10" ht="12.75">
      <c r="A23" s="15" t="s">
        <v>68</v>
      </c>
      <c r="B23" s="16"/>
      <c r="D23" s="16"/>
      <c r="G23" s="16"/>
      <c r="J23" s="17"/>
    </row>
    <row r="24" spans="1:10" ht="12.75">
      <c r="A24" s="18" t="s">
        <v>67</v>
      </c>
      <c r="B24" s="19" t="s">
        <v>34</v>
      </c>
      <c r="C24" s="2">
        <v>7</v>
      </c>
      <c r="D24" s="20">
        <v>0</v>
      </c>
      <c r="E24" s="21">
        <v>0</v>
      </c>
      <c r="F24" s="21">
        <v>782.56</v>
      </c>
      <c r="G24" s="22">
        <f>CENIK!C104*D24*C24</f>
        <v>0</v>
      </c>
      <c r="H24" s="5">
        <f>CENIK!D104*E24*C24</f>
        <v>0</v>
      </c>
      <c r="I24" s="5">
        <f>CENIK!E104*F24*C24</f>
        <v>9312.464</v>
      </c>
      <c r="J24" s="23">
        <f>G24+H24+I24</f>
        <v>9312.464</v>
      </c>
    </row>
    <row r="25" spans="1:10" ht="12.75">
      <c r="A25" s="12" t="s">
        <v>98</v>
      </c>
      <c r="B25" s="13"/>
      <c r="C25" s="13"/>
      <c r="D25" s="13"/>
      <c r="E25" s="13"/>
      <c r="F25" s="13"/>
      <c r="G25" s="13"/>
      <c r="H25" s="13"/>
      <c r="I25" s="13"/>
      <c r="J25" s="14"/>
    </row>
    <row r="26" spans="1:10" ht="12.75">
      <c r="A26" s="12" t="s">
        <v>99</v>
      </c>
      <c r="B26" s="13"/>
      <c r="C26" s="13"/>
      <c r="D26" s="13"/>
      <c r="E26" s="13"/>
      <c r="F26" s="13"/>
      <c r="G26" s="13"/>
      <c r="H26" s="13"/>
      <c r="I26" s="13"/>
      <c r="J26" s="14"/>
    </row>
    <row r="27" spans="1:10" ht="12.75">
      <c r="A27" s="24"/>
      <c r="B27" s="24"/>
      <c r="C27" s="24"/>
      <c r="D27" s="24"/>
      <c r="E27" s="24"/>
      <c r="F27" s="24"/>
      <c r="G27" s="24"/>
      <c r="H27" s="24"/>
      <c r="I27" s="24"/>
      <c r="J27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57421875" style="0" customWidth="1"/>
    <col min="2" max="2" width="14.00390625" style="0" bestFit="1" customWidth="1"/>
  </cols>
  <sheetData>
    <row r="1" ht="12.75">
      <c r="A1" s="3" t="s">
        <v>72</v>
      </c>
    </row>
    <row r="3" spans="1:2" ht="12.75">
      <c r="A3" s="3" t="s">
        <v>73</v>
      </c>
      <c r="B3" s="27">
        <f>SUM(B6:B28)</f>
        <v>2383677.676745709</v>
      </c>
    </row>
    <row r="5" spans="1:2" ht="12.75">
      <c r="A5" s="3" t="s">
        <v>74</v>
      </c>
      <c r="B5" s="1" t="s">
        <v>75</v>
      </c>
    </row>
    <row r="6" spans="1:2" ht="12.75">
      <c r="A6" s="4" t="s">
        <v>87</v>
      </c>
      <c r="B6" s="26">
        <f>'Areál MŠ (1)'!B3</f>
        <v>101273.96111500001</v>
      </c>
    </row>
    <row r="7" spans="1:2" ht="12.75">
      <c r="A7" s="4" t="s">
        <v>101</v>
      </c>
      <c r="B7" s="26">
        <f>'Autokemp Bučnice (2)'!B3</f>
        <v>152072.4506</v>
      </c>
    </row>
    <row r="8" spans="1:2" ht="12.75">
      <c r="A8" s="4" t="s">
        <v>105</v>
      </c>
      <c r="B8" s="26">
        <f>'Bohdašín (3)'!B3</f>
        <v>32638.19708737976</v>
      </c>
    </row>
    <row r="9" spans="1:2" ht="12.75">
      <c r="A9" s="4" t="s">
        <v>113</v>
      </c>
      <c r="B9" s="26">
        <f>'Horní Teplice (4)'!B3</f>
        <v>232070.51060838325</v>
      </c>
    </row>
    <row r="10" spans="1:2" ht="12.75">
      <c r="A10" s="4" t="s">
        <v>158</v>
      </c>
      <c r="B10" s="26">
        <f>'Hřbitov - Javorov a Dědov (5)'!B3</f>
        <v>0</v>
      </c>
    </row>
    <row r="11" spans="1:2" ht="12.75">
      <c r="A11" s="4" t="s">
        <v>119</v>
      </c>
      <c r="B11" s="26">
        <f>'Hřbitov - Teplice nad Met (6)'!B3</f>
        <v>435.10390000000007</v>
      </c>
    </row>
    <row r="12" spans="1:2" ht="12.75">
      <c r="A12" s="4" t="s">
        <v>121</v>
      </c>
      <c r="B12" s="26">
        <f>'Hřbitov - Zdoňov (7)'!B3</f>
        <v>3613.2673200000004</v>
      </c>
    </row>
    <row r="13" spans="1:2" ht="12.75">
      <c r="A13" s="4" t="s">
        <v>123</v>
      </c>
      <c r="B13" s="26">
        <f>'Intravilán obce (8)'!B3</f>
        <v>354528.2345821428</v>
      </c>
    </row>
    <row r="14" spans="1:2" ht="12.75">
      <c r="A14" s="4" t="s">
        <v>159</v>
      </c>
      <c r="B14" s="26">
        <f>'Javor a Dědov (9)'!B3</f>
        <v>0</v>
      </c>
    </row>
    <row r="15" spans="1:2" ht="12.75">
      <c r="A15" s="4" t="s">
        <v>127</v>
      </c>
      <c r="B15" s="26">
        <f>'Koupaliště (10)'!B3</f>
        <v>45996.6746</v>
      </c>
    </row>
    <row r="16" spans="1:2" ht="12.75">
      <c r="A16" s="4" t="s">
        <v>129</v>
      </c>
      <c r="B16" s="26">
        <f>'Lachov (11)'!B3</f>
        <v>133654.7584990778</v>
      </c>
    </row>
    <row r="17" spans="1:2" ht="12.75">
      <c r="A17" s="4" t="s">
        <v>135</v>
      </c>
      <c r="B17" s="26">
        <f>'Na Výsluní (12)'!B3</f>
        <v>182962.43428317344</v>
      </c>
    </row>
    <row r="18" spans="1:2" ht="12.75">
      <c r="A18" s="4" t="s">
        <v>137</v>
      </c>
      <c r="B18" s="26">
        <f>'Náměstí a okolí (13)'!B3</f>
        <v>193688.44510394128</v>
      </c>
    </row>
    <row r="19" spans="1:2" ht="12.75">
      <c r="A19" s="4" t="s">
        <v>140</v>
      </c>
      <c r="B19" s="26">
        <f>'Park - Teplice nad Metují (14)'!B3</f>
        <v>200266.33135118725</v>
      </c>
    </row>
    <row r="20" spans="1:2" ht="12.75">
      <c r="A20" s="4" t="s">
        <v>160</v>
      </c>
      <c r="B20" s="26">
        <f>'Rooseveltova 15 (15)'!B3</f>
        <v>0</v>
      </c>
    </row>
    <row r="21" spans="1:2" ht="12.75">
      <c r="A21" s="4" t="s">
        <v>144</v>
      </c>
      <c r="B21" s="26">
        <f>'Sportcentrum (16)'!B3</f>
        <v>38073.135440000005</v>
      </c>
    </row>
    <row r="22" spans="1:2" ht="12.75">
      <c r="A22" s="4" t="s">
        <v>161</v>
      </c>
      <c r="B22" s="26">
        <f>'Teplice - jih (17)'!B3</f>
        <v>0</v>
      </c>
    </row>
    <row r="23" spans="1:2" ht="12.75">
      <c r="A23" s="4" t="s">
        <v>147</v>
      </c>
      <c r="B23" s="26">
        <f>'Teplické skály vstup (18)'!B3</f>
        <v>56679.46651786507</v>
      </c>
    </row>
    <row r="24" spans="1:2" ht="12.75">
      <c r="A24" s="4" t="s">
        <v>149</v>
      </c>
      <c r="B24" s="26">
        <f>'U koupaliště (19)'!B3</f>
        <v>29573.785788200003</v>
      </c>
    </row>
    <row r="25" spans="1:2" ht="12.75">
      <c r="A25" s="4" t="s">
        <v>152</v>
      </c>
      <c r="B25" s="26">
        <f>'U technických služeb (20)'!B3</f>
        <v>106364.95955000003</v>
      </c>
    </row>
    <row r="26" spans="1:2" ht="12.75">
      <c r="A26" s="4" t="s">
        <v>162</v>
      </c>
      <c r="B26" s="26">
        <f>'U vodních nádrží (21)'!B3</f>
        <v>0</v>
      </c>
    </row>
    <row r="27" spans="1:2" ht="12.75">
      <c r="A27" s="4" t="s">
        <v>155</v>
      </c>
      <c r="B27" s="26">
        <f>'Za Školou (22)'!B3</f>
        <v>96821.25198339843</v>
      </c>
    </row>
    <row r="28" spans="1:2" ht="12.75">
      <c r="A28" s="4" t="s">
        <v>157</v>
      </c>
      <c r="B28" s="26">
        <f>'Zdoňov (23)'!B3</f>
        <v>422964.70841595985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</cols>
  <sheetData>
    <row r="1" spans="1:10" ht="12.75">
      <c r="A1" s="29" t="s">
        <v>145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104</v>
      </c>
    </row>
    <row r="3" spans="1:2" ht="12.75">
      <c r="A3" s="4" t="s">
        <v>73</v>
      </c>
      <c r="B3" s="25">
        <f>SUM(J6:J9)</f>
        <v>0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98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2" t="s">
        <v>99</v>
      </c>
      <c r="B8" s="13"/>
      <c r="C8" s="13"/>
      <c r="D8" s="13"/>
      <c r="E8" s="13"/>
      <c r="F8" s="13"/>
      <c r="G8" s="13"/>
      <c r="H8" s="13"/>
      <c r="I8" s="13"/>
      <c r="J8" s="14"/>
    </row>
    <row r="9" spans="1:10" ht="12.75">
      <c r="A9" s="24"/>
      <c r="B9" s="24"/>
      <c r="C9" s="24"/>
      <c r="D9" s="24"/>
      <c r="E9" s="24"/>
      <c r="F9" s="24"/>
      <c r="G9" s="24"/>
      <c r="H9" s="24"/>
      <c r="I9" s="24"/>
      <c r="J9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3"/>
  <sheetViews>
    <sheetView zoomScalePageLayoutView="0" workbookViewId="0" topLeftCell="A13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7" width="11.28125" style="0" bestFit="1" customWidth="1"/>
    <col min="8" max="8" width="10.28125" style="0" bestFit="1" customWidth="1"/>
    <col min="9" max="9" width="6.8515625" style="0" bestFit="1" customWidth="1"/>
    <col min="10" max="10" width="11.28125" style="0" bestFit="1" customWidth="1"/>
  </cols>
  <sheetData>
    <row r="1" spans="1:10" ht="12.75">
      <c r="A1" s="29" t="s">
        <v>146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104</v>
      </c>
    </row>
    <row r="3" spans="1:2" ht="12.75">
      <c r="A3" s="4" t="s">
        <v>73</v>
      </c>
      <c r="B3" s="25">
        <f>SUM(J6:J43)</f>
        <v>56679.46651786507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98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5" t="s">
        <v>11</v>
      </c>
      <c r="B8" s="16"/>
      <c r="D8" s="16"/>
      <c r="G8" s="16"/>
      <c r="J8" s="17"/>
    </row>
    <row r="9" spans="1:10" ht="12.75">
      <c r="A9" s="18" t="s">
        <v>9</v>
      </c>
      <c r="B9" s="19" t="s">
        <v>10</v>
      </c>
      <c r="C9" s="2">
        <v>1</v>
      </c>
      <c r="D9" s="20">
        <v>8</v>
      </c>
      <c r="E9" s="21">
        <v>0</v>
      </c>
      <c r="F9" s="21">
        <v>0</v>
      </c>
      <c r="G9" s="22">
        <f>CENIK!C9*D9*C9</f>
        <v>484</v>
      </c>
      <c r="H9" s="5">
        <f>CENIK!D9*E9*C9</f>
        <v>0</v>
      </c>
      <c r="I9" s="5">
        <f>CENIK!E9*F9*C9</f>
        <v>0</v>
      </c>
      <c r="J9" s="23">
        <f>G9+H9+I9</f>
        <v>484</v>
      </c>
    </row>
    <row r="10" spans="1:10" ht="12.75">
      <c r="A10" s="15" t="s">
        <v>12</v>
      </c>
      <c r="B10" s="16"/>
      <c r="D10" s="16"/>
      <c r="G10" s="16"/>
      <c r="J10" s="17"/>
    </row>
    <row r="11" spans="1:10" ht="12.75">
      <c r="A11" s="18" t="s">
        <v>9</v>
      </c>
      <c r="B11" s="19" t="s">
        <v>10</v>
      </c>
      <c r="C11" s="2">
        <v>1</v>
      </c>
      <c r="D11" s="20">
        <v>4</v>
      </c>
      <c r="E11" s="21">
        <v>0</v>
      </c>
      <c r="F11" s="21">
        <v>0</v>
      </c>
      <c r="G11" s="22">
        <f>CENIK!C11*D11*C11</f>
        <v>242</v>
      </c>
      <c r="H11" s="5">
        <f>CENIK!D11*E11*C11</f>
        <v>0</v>
      </c>
      <c r="I11" s="5">
        <f>CENIK!E11*F11*C11</f>
        <v>0</v>
      </c>
      <c r="J11" s="23">
        <f>G11+H11+I11</f>
        <v>242</v>
      </c>
    </row>
    <row r="12" spans="1:10" ht="12.75">
      <c r="A12" s="15" t="s">
        <v>14</v>
      </c>
      <c r="B12" s="16"/>
      <c r="D12" s="16"/>
      <c r="G12" s="16"/>
      <c r="J12" s="17"/>
    </row>
    <row r="13" spans="1:10" ht="12.75">
      <c r="A13" s="18" t="s">
        <v>9</v>
      </c>
      <c r="B13" s="19" t="s">
        <v>10</v>
      </c>
      <c r="C13" s="2">
        <v>1</v>
      </c>
      <c r="D13" s="20">
        <v>1</v>
      </c>
      <c r="E13" s="21">
        <v>0</v>
      </c>
      <c r="F13" s="21">
        <v>0</v>
      </c>
      <c r="G13" s="22">
        <f>CENIK!C15*D13*C13</f>
        <v>60.5</v>
      </c>
      <c r="H13" s="5">
        <f>CENIK!D15*E13*C13</f>
        <v>0</v>
      </c>
      <c r="I13" s="5">
        <f>CENIK!E15*F13*C13</f>
        <v>0</v>
      </c>
      <c r="J13" s="23">
        <f>G13+H13+I13</f>
        <v>60.5</v>
      </c>
    </row>
    <row r="14" spans="1:10" ht="12.75">
      <c r="A14" s="15" t="s">
        <v>21</v>
      </c>
      <c r="B14" s="16"/>
      <c r="D14" s="16"/>
      <c r="G14" s="16"/>
      <c r="J14" s="17"/>
    </row>
    <row r="15" spans="1:10" ht="12.75">
      <c r="A15" s="18" t="s">
        <v>16</v>
      </c>
      <c r="B15" s="19" t="s">
        <v>10</v>
      </c>
      <c r="C15" s="2">
        <v>1</v>
      </c>
      <c r="D15" s="20">
        <v>2</v>
      </c>
      <c r="E15" s="21">
        <v>0</v>
      </c>
      <c r="F15" s="21">
        <v>0</v>
      </c>
      <c r="G15" s="22">
        <f>CENIK!C23*D15*C15</f>
        <v>35.4</v>
      </c>
      <c r="H15" s="5">
        <f>CENIK!D23*E15*C15</f>
        <v>0</v>
      </c>
      <c r="I15" s="5">
        <f>CENIK!E23*F15*C15</f>
        <v>0</v>
      </c>
      <c r="J15" s="23">
        <f aca="true" t="shared" si="0" ref="J15:J22">G15+H15+I15</f>
        <v>35.4</v>
      </c>
    </row>
    <row r="16" spans="1:10" ht="12.75">
      <c r="A16" s="18" t="s">
        <v>17</v>
      </c>
      <c r="B16" s="19" t="s">
        <v>10</v>
      </c>
      <c r="C16" s="2">
        <v>2</v>
      </c>
      <c r="D16" s="20">
        <v>2</v>
      </c>
      <c r="E16" s="21">
        <v>0</v>
      </c>
      <c r="F16" s="21">
        <v>0</v>
      </c>
      <c r="G16" s="22">
        <f>CENIK!C24*D16*C16</f>
        <v>124.8</v>
      </c>
      <c r="H16" s="5">
        <f>CENIK!D24*E16*C16</f>
        <v>0</v>
      </c>
      <c r="I16" s="5">
        <f>CENIK!E24*F16*C16</f>
        <v>0</v>
      </c>
      <c r="J16" s="23">
        <f t="shared" si="0"/>
        <v>124.8</v>
      </c>
    </row>
    <row r="17" spans="1:10" ht="12.75">
      <c r="A17" s="18" t="s">
        <v>18</v>
      </c>
      <c r="B17" s="19" t="s">
        <v>10</v>
      </c>
      <c r="C17" s="2">
        <v>2</v>
      </c>
      <c r="D17" s="20">
        <v>2</v>
      </c>
      <c r="E17" s="21">
        <v>0</v>
      </c>
      <c r="F17" s="21">
        <v>0</v>
      </c>
      <c r="G17" s="22">
        <f>CENIK!C25*D17*C17</f>
        <v>92</v>
      </c>
      <c r="H17" s="5">
        <f>CENIK!D25*E17*C17</f>
        <v>0</v>
      </c>
      <c r="I17" s="5">
        <f>CENIK!E25*F17*C17</f>
        <v>0</v>
      </c>
      <c r="J17" s="23">
        <f t="shared" si="0"/>
        <v>92</v>
      </c>
    </row>
    <row r="18" spans="1:10" ht="12.75">
      <c r="A18" s="18" t="s">
        <v>19</v>
      </c>
      <c r="B18" s="19" t="s">
        <v>10</v>
      </c>
      <c r="C18" s="2">
        <v>15</v>
      </c>
      <c r="D18" s="20">
        <v>2</v>
      </c>
      <c r="E18" s="21">
        <v>0</v>
      </c>
      <c r="F18" s="21">
        <v>0</v>
      </c>
      <c r="G18" s="22">
        <f>CENIK!C26*D18*C18</f>
        <v>657</v>
      </c>
      <c r="H18" s="5">
        <f>CENIK!D26*E18*C18</f>
        <v>0</v>
      </c>
      <c r="I18" s="5">
        <f>CENIK!E26*F18*C18</f>
        <v>0</v>
      </c>
      <c r="J18" s="23">
        <f t="shared" si="0"/>
        <v>657</v>
      </c>
    </row>
    <row r="19" spans="1:10" ht="12.75">
      <c r="A19" s="18" t="s">
        <v>22</v>
      </c>
      <c r="B19" s="19" t="s">
        <v>10</v>
      </c>
      <c r="C19" s="2">
        <v>1</v>
      </c>
      <c r="D19" s="20">
        <v>2</v>
      </c>
      <c r="E19" s="21">
        <v>0</v>
      </c>
      <c r="F19" s="21">
        <v>0</v>
      </c>
      <c r="G19" s="22">
        <f>CENIK!C27*D19*C19</f>
        <v>40</v>
      </c>
      <c r="H19" s="5">
        <f>CENIK!D27*E19*C19</f>
        <v>0</v>
      </c>
      <c r="I19" s="5">
        <f>CENIK!E27*F19*C19</f>
        <v>0</v>
      </c>
      <c r="J19" s="23">
        <f t="shared" si="0"/>
        <v>40</v>
      </c>
    </row>
    <row r="20" spans="1:10" ht="12.75">
      <c r="A20" s="18" t="s">
        <v>24</v>
      </c>
      <c r="B20" s="19" t="s">
        <v>10</v>
      </c>
      <c r="C20" s="2">
        <v>1</v>
      </c>
      <c r="D20" s="20">
        <v>2</v>
      </c>
      <c r="E20" s="21">
        <v>0</v>
      </c>
      <c r="F20" s="21">
        <v>0</v>
      </c>
      <c r="G20" s="22">
        <f>CENIK!C29*D20*C20</f>
        <v>160</v>
      </c>
      <c r="H20" s="5">
        <f>CENIK!D29*E20*C20</f>
        <v>0</v>
      </c>
      <c r="I20" s="5">
        <f>CENIK!E29*F20*C20</f>
        <v>0</v>
      </c>
      <c r="J20" s="23">
        <f t="shared" si="0"/>
        <v>160</v>
      </c>
    </row>
    <row r="21" spans="1:10" ht="12.75">
      <c r="A21" s="18" t="s">
        <v>20</v>
      </c>
      <c r="B21" s="19" t="s">
        <v>10</v>
      </c>
      <c r="C21" s="2">
        <v>15</v>
      </c>
      <c r="D21" s="20">
        <v>2</v>
      </c>
      <c r="E21" s="21">
        <v>0</v>
      </c>
      <c r="F21" s="21">
        <v>0</v>
      </c>
      <c r="G21" s="22">
        <f>CENIK!C30*D21*C21</f>
        <v>138</v>
      </c>
      <c r="H21" s="5">
        <f>CENIK!D30*E21*C21</f>
        <v>0</v>
      </c>
      <c r="I21" s="5">
        <f>CENIK!E30*F21*C21</f>
        <v>0</v>
      </c>
      <c r="J21" s="23">
        <f t="shared" si="0"/>
        <v>138</v>
      </c>
    </row>
    <row r="22" spans="1:10" ht="12.75">
      <c r="A22" s="18" t="s">
        <v>25</v>
      </c>
      <c r="B22" s="19" t="s">
        <v>10</v>
      </c>
      <c r="C22" s="2">
        <v>1</v>
      </c>
      <c r="D22" s="20">
        <v>2</v>
      </c>
      <c r="E22" s="21">
        <v>0</v>
      </c>
      <c r="F22" s="21">
        <v>0</v>
      </c>
      <c r="G22" s="22">
        <f>CENIK!C31*D22*C22</f>
        <v>16</v>
      </c>
      <c r="H22" s="5">
        <f>CENIK!D31*E22*C22</f>
        <v>0</v>
      </c>
      <c r="I22" s="5">
        <f>CENIK!E31*F22*C22</f>
        <v>0</v>
      </c>
      <c r="J22" s="23">
        <f t="shared" si="0"/>
        <v>16</v>
      </c>
    </row>
    <row r="23" spans="1:10" ht="12.75">
      <c r="A23" s="15" t="s">
        <v>27</v>
      </c>
      <c r="B23" s="16"/>
      <c r="D23" s="16"/>
      <c r="G23" s="16"/>
      <c r="J23" s="17"/>
    </row>
    <row r="24" spans="1:10" ht="12.75">
      <c r="A24" s="18" t="s">
        <v>28</v>
      </c>
      <c r="B24" s="19" t="s">
        <v>29</v>
      </c>
      <c r="C24" s="2">
        <v>2</v>
      </c>
      <c r="D24" s="20">
        <v>29.5806892803213</v>
      </c>
      <c r="E24" s="21">
        <v>0</v>
      </c>
      <c r="F24" s="21">
        <v>0</v>
      </c>
      <c r="G24" s="22">
        <f>CENIK!C39*D24*C24</f>
        <v>2307.2937638650615</v>
      </c>
      <c r="H24" s="5">
        <f>CENIK!D39*E24*C24</f>
        <v>0</v>
      </c>
      <c r="I24" s="5">
        <f>CENIK!E39*F24*C24</f>
        <v>0</v>
      </c>
      <c r="J24" s="23">
        <f>G24+H24+I24</f>
        <v>2307.2937638650615</v>
      </c>
    </row>
    <row r="25" spans="1:10" ht="12.75">
      <c r="A25" s="15" t="s">
        <v>37</v>
      </c>
      <c r="B25" s="16"/>
      <c r="D25" s="16"/>
      <c r="G25" s="16"/>
      <c r="J25" s="17"/>
    </row>
    <row r="26" spans="1:10" ht="12.75">
      <c r="A26" s="18" t="s">
        <v>33</v>
      </c>
      <c r="B26" s="19" t="s">
        <v>34</v>
      </c>
      <c r="C26" s="2">
        <v>1</v>
      </c>
      <c r="D26" s="20">
        <v>3.57312</v>
      </c>
      <c r="E26" s="21">
        <v>0</v>
      </c>
      <c r="F26" s="21">
        <v>0</v>
      </c>
      <c r="G26" s="22">
        <f>CENIK!C51*D26*C26</f>
        <v>146.49792</v>
      </c>
      <c r="H26" s="5">
        <f>CENIK!D51*E26*C26</f>
        <v>0</v>
      </c>
      <c r="I26" s="5">
        <f>CENIK!E51*F26*C26</f>
        <v>0</v>
      </c>
      <c r="J26" s="23">
        <f>G26+H26+I26</f>
        <v>146.49792</v>
      </c>
    </row>
    <row r="27" spans="1:10" ht="12.75">
      <c r="A27" s="15" t="s">
        <v>38</v>
      </c>
      <c r="B27" s="16"/>
      <c r="D27" s="16"/>
      <c r="G27" s="16"/>
      <c r="J27" s="17"/>
    </row>
    <row r="28" spans="1:10" ht="12.75">
      <c r="A28" s="18" t="s">
        <v>33</v>
      </c>
      <c r="B28" s="19" t="s">
        <v>34</v>
      </c>
      <c r="C28" s="2">
        <v>1</v>
      </c>
      <c r="D28" s="20">
        <v>0</v>
      </c>
      <c r="E28" s="21">
        <v>30.1439</v>
      </c>
      <c r="F28" s="21">
        <v>0</v>
      </c>
      <c r="G28" s="22">
        <f>CENIK!C53*D28*C28</f>
        <v>0</v>
      </c>
      <c r="H28" s="5">
        <f>CENIK!D53*E28*C28</f>
        <v>934.4608999999999</v>
      </c>
      <c r="I28" s="5">
        <f>CENIK!E53*F28*C28</f>
        <v>0</v>
      </c>
      <c r="J28" s="23">
        <f>G28+H28+I28</f>
        <v>934.4608999999999</v>
      </c>
    </row>
    <row r="29" spans="1:10" ht="12.75">
      <c r="A29" s="15" t="s">
        <v>43</v>
      </c>
      <c r="B29" s="16"/>
      <c r="D29" s="16"/>
      <c r="G29" s="16"/>
      <c r="J29" s="17"/>
    </row>
    <row r="30" spans="1:10" ht="12.75">
      <c r="A30" s="18" t="s">
        <v>41</v>
      </c>
      <c r="B30" s="19" t="s">
        <v>34</v>
      </c>
      <c r="C30" s="2">
        <v>2</v>
      </c>
      <c r="D30" s="20">
        <v>0</v>
      </c>
      <c r="E30" s="21">
        <v>9.45398</v>
      </c>
      <c r="F30" s="21">
        <v>0</v>
      </c>
      <c r="G30" s="22">
        <f>CENIK!C61*D30*C30</f>
        <v>0</v>
      </c>
      <c r="H30" s="5">
        <f>CENIK!D61*E30*C30</f>
        <v>2968.54972</v>
      </c>
      <c r="I30" s="5">
        <f>CENIK!E61*F30*C30</f>
        <v>0</v>
      </c>
      <c r="J30" s="23">
        <f>G30+H30+I30</f>
        <v>2968.54972</v>
      </c>
    </row>
    <row r="31" spans="1:10" ht="24">
      <c r="A31" s="15" t="s">
        <v>47</v>
      </c>
      <c r="B31" s="16"/>
      <c r="D31" s="16"/>
      <c r="G31" s="16"/>
      <c r="J31" s="17"/>
    </row>
    <row r="32" spans="1:10" ht="12.75">
      <c r="A32" s="18" t="s">
        <v>45</v>
      </c>
      <c r="B32" s="19" t="s">
        <v>34</v>
      </c>
      <c r="C32" s="2">
        <v>2</v>
      </c>
      <c r="D32" s="20">
        <v>0</v>
      </c>
      <c r="E32" s="21">
        <v>22.3979</v>
      </c>
      <c r="F32" s="21">
        <v>0</v>
      </c>
      <c r="G32" s="22">
        <f>CENIK!C67*D32*C32</f>
        <v>0</v>
      </c>
      <c r="H32" s="5">
        <f>CENIK!D67*E32*C32</f>
        <v>243.24119399999998</v>
      </c>
      <c r="I32" s="5">
        <f>CENIK!E67*F32*C32</f>
        <v>0</v>
      </c>
      <c r="J32" s="23">
        <f>G32+H32+I32</f>
        <v>243.24119399999998</v>
      </c>
    </row>
    <row r="33" spans="1:10" ht="12.75">
      <c r="A33" s="15" t="s">
        <v>49</v>
      </c>
      <c r="B33" s="16"/>
      <c r="D33" s="16"/>
      <c r="G33" s="16"/>
      <c r="J33" s="17"/>
    </row>
    <row r="34" spans="1:10" ht="12.75">
      <c r="A34" s="18" t="s">
        <v>50</v>
      </c>
      <c r="B34" s="19" t="s">
        <v>34</v>
      </c>
      <c r="C34" s="2">
        <v>1</v>
      </c>
      <c r="D34" s="20">
        <v>3.6347</v>
      </c>
      <c r="E34" s="21">
        <v>14.8628</v>
      </c>
      <c r="F34" s="21">
        <v>0</v>
      </c>
      <c r="G34" s="22">
        <f>CENIK!C71*D34*C34</f>
        <v>392.5476</v>
      </c>
      <c r="H34" s="5">
        <f>CENIK!D71*E34*C34</f>
        <v>1605.1824</v>
      </c>
      <c r="I34" s="5">
        <f>CENIK!E71*F34*C34</f>
        <v>0</v>
      </c>
      <c r="J34" s="23">
        <f>G34+H34+I34</f>
        <v>1997.73</v>
      </c>
    </row>
    <row r="35" spans="1:10" ht="12.75">
      <c r="A35" s="18" t="s">
        <v>51</v>
      </c>
      <c r="B35" s="19" t="s">
        <v>34</v>
      </c>
      <c r="C35" s="2">
        <v>2</v>
      </c>
      <c r="D35" s="20">
        <v>3.6347</v>
      </c>
      <c r="E35" s="21">
        <v>14.8628</v>
      </c>
      <c r="F35" s="21">
        <v>0</v>
      </c>
      <c r="G35" s="22">
        <f>CENIK!C72*D35*C35</f>
        <v>305.3148</v>
      </c>
      <c r="H35" s="5">
        <f>CENIK!D72*E35*C35</f>
        <v>1248.4752</v>
      </c>
      <c r="I35" s="5">
        <f>CENIK!E72*F35*C35</f>
        <v>0</v>
      </c>
      <c r="J35" s="23">
        <f>G35+H35+I35</f>
        <v>1553.79</v>
      </c>
    </row>
    <row r="36" spans="1:10" ht="12.75">
      <c r="A36" s="18" t="s">
        <v>52</v>
      </c>
      <c r="B36" s="19" t="s">
        <v>34</v>
      </c>
      <c r="C36" s="2">
        <v>23</v>
      </c>
      <c r="D36" s="20">
        <v>3.6347</v>
      </c>
      <c r="E36" s="21">
        <v>14.8628</v>
      </c>
      <c r="F36" s="21">
        <v>0</v>
      </c>
      <c r="G36" s="22">
        <f>CENIK!C73*D36*C36</f>
        <v>501.5886</v>
      </c>
      <c r="H36" s="5">
        <f>CENIK!D73*E36*C36</f>
        <v>2051.0664</v>
      </c>
      <c r="I36" s="5">
        <f>CENIK!E73*F36*C36</f>
        <v>0</v>
      </c>
      <c r="J36" s="23">
        <f>G36+H36+I36</f>
        <v>2552.655</v>
      </c>
    </row>
    <row r="37" spans="1:10" ht="12.75">
      <c r="A37" s="15" t="s">
        <v>65</v>
      </c>
      <c r="B37" s="16"/>
      <c r="D37" s="16"/>
      <c r="G37" s="16"/>
      <c r="J37" s="17"/>
    </row>
    <row r="38" spans="1:10" ht="12.75">
      <c r="A38" s="18" t="s">
        <v>66</v>
      </c>
      <c r="B38" s="19" t="s">
        <v>34</v>
      </c>
      <c r="C38" s="2">
        <v>1</v>
      </c>
      <c r="D38" s="20">
        <v>2778.31</v>
      </c>
      <c r="E38" s="21">
        <v>791.326</v>
      </c>
      <c r="F38" s="21">
        <v>0</v>
      </c>
      <c r="G38" s="22">
        <f>CENIK!C101*D38*C38</f>
        <v>5945.5834</v>
      </c>
      <c r="H38" s="5">
        <f>CENIK!D101*E38*C38</f>
        <v>1717.17742</v>
      </c>
      <c r="I38" s="5">
        <f>CENIK!E101*F38*C38</f>
        <v>0</v>
      </c>
      <c r="J38" s="23">
        <f>G38+H38+I38</f>
        <v>7662.76082</v>
      </c>
    </row>
    <row r="39" spans="1:10" ht="12.75">
      <c r="A39" s="18" t="s">
        <v>67</v>
      </c>
      <c r="B39" s="19" t="s">
        <v>34</v>
      </c>
      <c r="C39" s="2">
        <v>5</v>
      </c>
      <c r="D39" s="20">
        <v>2778.31</v>
      </c>
      <c r="E39" s="21">
        <v>791.326</v>
      </c>
      <c r="F39" s="21">
        <v>0</v>
      </c>
      <c r="G39" s="22">
        <f>CENIK!C102*D39*C39</f>
        <v>22226.480000000003</v>
      </c>
      <c r="H39" s="5">
        <f>CENIK!D102*E39*C39</f>
        <v>8665.0197</v>
      </c>
      <c r="I39" s="5">
        <f>CENIK!E102*F39*C39</f>
        <v>0</v>
      </c>
      <c r="J39" s="23">
        <f>G39+H39+I39</f>
        <v>30891.499700000004</v>
      </c>
    </row>
    <row r="40" spans="1:10" ht="12.75">
      <c r="A40" s="15" t="s">
        <v>68</v>
      </c>
      <c r="B40" s="16"/>
      <c r="D40" s="16"/>
      <c r="G40" s="16"/>
      <c r="J40" s="17"/>
    </row>
    <row r="41" spans="1:10" ht="12.75">
      <c r="A41" s="18" t="s">
        <v>67</v>
      </c>
      <c r="B41" s="19" t="s">
        <v>34</v>
      </c>
      <c r="C41" s="2">
        <v>5</v>
      </c>
      <c r="D41" s="20">
        <v>0</v>
      </c>
      <c r="E41" s="21">
        <v>449.505</v>
      </c>
      <c r="F41" s="21">
        <v>0</v>
      </c>
      <c r="G41" s="22">
        <f>CENIK!C104*D41*C41</f>
        <v>0</v>
      </c>
      <c r="H41" s="5">
        <f>CENIK!D104*E41*C41</f>
        <v>3371.2874999999995</v>
      </c>
      <c r="I41" s="5">
        <f>CENIK!E104*F41*C41</f>
        <v>0</v>
      </c>
      <c r="J41" s="23">
        <f>G41+H41+I41</f>
        <v>3371.2874999999995</v>
      </c>
    </row>
    <row r="42" spans="1:10" ht="12.75">
      <c r="A42" s="12" t="s">
        <v>99</v>
      </c>
      <c r="B42" s="13"/>
      <c r="C42" s="13"/>
      <c r="D42" s="13"/>
      <c r="E42" s="13"/>
      <c r="F42" s="13"/>
      <c r="G42" s="13"/>
      <c r="H42" s="13"/>
      <c r="I42" s="13"/>
      <c r="J42" s="14"/>
    </row>
    <row r="43" spans="1:10" ht="12.75">
      <c r="A43" s="24"/>
      <c r="B43" s="24"/>
      <c r="C43" s="24"/>
      <c r="D43" s="24"/>
      <c r="E43" s="24"/>
      <c r="F43" s="24"/>
      <c r="G43" s="24"/>
      <c r="H43" s="24"/>
      <c r="I43" s="24"/>
      <c r="J43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8" width="10.28125" style="0" bestFit="1" customWidth="1"/>
    <col min="9" max="9" width="6.8515625" style="0" bestFit="1" customWidth="1"/>
    <col min="10" max="10" width="11.28125" style="0" bestFit="1" customWidth="1"/>
  </cols>
  <sheetData>
    <row r="1" spans="1:10" ht="12.75">
      <c r="A1" s="29" t="s">
        <v>148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104</v>
      </c>
    </row>
    <row r="3" spans="1:2" ht="12.75">
      <c r="A3" s="4" t="s">
        <v>73</v>
      </c>
      <c r="B3" s="25">
        <f>SUM(J6:J32)</f>
        <v>29573.785788200003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98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5" t="s">
        <v>11</v>
      </c>
      <c r="B8" s="16"/>
      <c r="D8" s="16"/>
      <c r="G8" s="16"/>
      <c r="J8" s="17"/>
    </row>
    <row r="9" spans="1:10" ht="12.75">
      <c r="A9" s="18" t="s">
        <v>9</v>
      </c>
      <c r="B9" s="19" t="s">
        <v>10</v>
      </c>
      <c r="C9" s="2">
        <v>1</v>
      </c>
      <c r="D9" s="20">
        <v>1</v>
      </c>
      <c r="E9" s="21">
        <v>0</v>
      </c>
      <c r="F9" s="21">
        <v>0</v>
      </c>
      <c r="G9" s="22">
        <f>CENIK!C9*D9*C9</f>
        <v>60.5</v>
      </c>
      <c r="H9" s="5">
        <f>CENIK!D9*E9*C9</f>
        <v>0</v>
      </c>
      <c r="I9" s="5">
        <f>CENIK!E9*F9*C9</f>
        <v>0</v>
      </c>
      <c r="J9" s="23">
        <f>G9+H9+I9</f>
        <v>60.5</v>
      </c>
    </row>
    <row r="10" spans="1:10" ht="12.75">
      <c r="A10" s="15" t="s">
        <v>12</v>
      </c>
      <c r="B10" s="16"/>
      <c r="D10" s="16"/>
      <c r="G10" s="16"/>
      <c r="J10" s="17"/>
    </row>
    <row r="11" spans="1:10" ht="12.75">
      <c r="A11" s="18" t="s">
        <v>9</v>
      </c>
      <c r="B11" s="19" t="s">
        <v>10</v>
      </c>
      <c r="C11" s="2">
        <v>1</v>
      </c>
      <c r="D11" s="20">
        <v>1</v>
      </c>
      <c r="E11" s="21">
        <v>0</v>
      </c>
      <c r="F11" s="21">
        <v>0</v>
      </c>
      <c r="G11" s="22">
        <f>CENIK!C11*D11*C11</f>
        <v>60.5</v>
      </c>
      <c r="H11" s="5">
        <f>CENIK!D11*E11*C11</f>
        <v>0</v>
      </c>
      <c r="I11" s="5">
        <f>CENIK!E11*F11*C11</f>
        <v>0</v>
      </c>
      <c r="J11" s="23">
        <f>G11+H11+I11</f>
        <v>60.5</v>
      </c>
    </row>
    <row r="12" spans="1:10" ht="12.75">
      <c r="A12" s="15" t="s">
        <v>14</v>
      </c>
      <c r="B12" s="16"/>
      <c r="D12" s="16"/>
      <c r="G12" s="16"/>
      <c r="J12" s="17"/>
    </row>
    <row r="13" spans="1:10" ht="12.75">
      <c r="A13" s="18" t="s">
        <v>9</v>
      </c>
      <c r="B13" s="19" t="s">
        <v>10</v>
      </c>
      <c r="C13" s="2">
        <v>1</v>
      </c>
      <c r="D13" s="20">
        <v>3</v>
      </c>
      <c r="E13" s="21">
        <v>0</v>
      </c>
      <c r="F13" s="21">
        <v>0</v>
      </c>
      <c r="G13" s="22">
        <f>CENIK!C15*D13*C13</f>
        <v>181.5</v>
      </c>
      <c r="H13" s="5">
        <f>CENIK!D15*E13*C13</f>
        <v>0</v>
      </c>
      <c r="I13" s="5">
        <f>CENIK!E15*F13*C13</f>
        <v>0</v>
      </c>
      <c r="J13" s="23">
        <f>G13+H13+I13</f>
        <v>181.5</v>
      </c>
    </row>
    <row r="14" spans="1:10" ht="12.75">
      <c r="A14" s="15" t="s">
        <v>37</v>
      </c>
      <c r="B14" s="16"/>
      <c r="D14" s="16"/>
      <c r="G14" s="16"/>
      <c r="J14" s="17"/>
    </row>
    <row r="15" spans="1:10" ht="12.75">
      <c r="A15" s="18" t="s">
        <v>33</v>
      </c>
      <c r="B15" s="19" t="s">
        <v>34</v>
      </c>
      <c r="C15" s="2">
        <v>1</v>
      </c>
      <c r="D15" s="20">
        <v>0</v>
      </c>
      <c r="E15" s="21">
        <v>27.6879</v>
      </c>
      <c r="F15" s="21">
        <v>0</v>
      </c>
      <c r="G15" s="22">
        <f>CENIK!C51*D15*C15</f>
        <v>0</v>
      </c>
      <c r="H15" s="5">
        <f>CENIK!D51*E15*C15</f>
        <v>1135.2039</v>
      </c>
      <c r="I15" s="5">
        <f>CENIK!E51*F15*C15</f>
        <v>0</v>
      </c>
      <c r="J15" s="23">
        <f>G15+H15+I15</f>
        <v>1135.2039</v>
      </c>
    </row>
    <row r="16" spans="1:10" ht="24">
      <c r="A16" s="15" t="s">
        <v>46</v>
      </c>
      <c r="B16" s="16"/>
      <c r="D16" s="16"/>
      <c r="G16" s="16"/>
      <c r="J16" s="17"/>
    </row>
    <row r="17" spans="1:10" ht="12.75">
      <c r="A17" s="18" t="s">
        <v>45</v>
      </c>
      <c r="B17" s="19" t="s">
        <v>34</v>
      </c>
      <c r="C17" s="2">
        <v>2</v>
      </c>
      <c r="D17" s="20">
        <v>0</v>
      </c>
      <c r="E17" s="21">
        <v>4.82587</v>
      </c>
      <c r="F17" s="21">
        <v>0</v>
      </c>
      <c r="G17" s="22">
        <f>CENIK!C65*D17*C17</f>
        <v>0</v>
      </c>
      <c r="H17" s="5">
        <f>CENIK!D65*E17*C17</f>
        <v>52.4089482</v>
      </c>
      <c r="I17" s="5">
        <f>CENIK!E65*F17*C17</f>
        <v>0</v>
      </c>
      <c r="J17" s="23">
        <f>G17+H17+I17</f>
        <v>52.4089482</v>
      </c>
    </row>
    <row r="18" spans="1:10" ht="12.75">
      <c r="A18" s="15" t="s">
        <v>49</v>
      </c>
      <c r="B18" s="16"/>
      <c r="D18" s="16"/>
      <c r="G18" s="16"/>
      <c r="J18" s="17"/>
    </row>
    <row r="19" spans="1:10" ht="12.75">
      <c r="A19" s="18" t="s">
        <v>50</v>
      </c>
      <c r="B19" s="19" t="s">
        <v>34</v>
      </c>
      <c r="C19" s="2">
        <v>1</v>
      </c>
      <c r="D19" s="20">
        <v>5.21179</v>
      </c>
      <c r="E19" s="21">
        <v>0</v>
      </c>
      <c r="F19" s="21">
        <v>0</v>
      </c>
      <c r="G19" s="22">
        <f>CENIK!C71*D19*C19</f>
        <v>562.8733199999999</v>
      </c>
      <c r="H19" s="5">
        <f>CENIK!D71*E19*C19</f>
        <v>0</v>
      </c>
      <c r="I19" s="5">
        <f>CENIK!E71*F19*C19</f>
        <v>0</v>
      </c>
      <c r="J19" s="23">
        <f>G19+H19+I19</f>
        <v>562.8733199999999</v>
      </c>
    </row>
    <row r="20" spans="1:10" ht="12.75">
      <c r="A20" s="18" t="s">
        <v>51</v>
      </c>
      <c r="B20" s="19" t="s">
        <v>34</v>
      </c>
      <c r="C20" s="2">
        <v>2</v>
      </c>
      <c r="D20" s="20">
        <v>5.21179</v>
      </c>
      <c r="E20" s="21">
        <v>0</v>
      </c>
      <c r="F20" s="21">
        <v>0</v>
      </c>
      <c r="G20" s="22">
        <f>CENIK!C72*D20*C20</f>
        <v>437.79035999999996</v>
      </c>
      <c r="H20" s="5">
        <f>CENIK!D72*E20*C20</f>
        <v>0</v>
      </c>
      <c r="I20" s="5">
        <f>CENIK!E72*F20*C20</f>
        <v>0</v>
      </c>
      <c r="J20" s="23">
        <f>G20+H20+I20</f>
        <v>437.79035999999996</v>
      </c>
    </row>
    <row r="21" spans="1:10" ht="12.75">
      <c r="A21" s="18" t="s">
        <v>52</v>
      </c>
      <c r="B21" s="19" t="s">
        <v>34</v>
      </c>
      <c r="C21" s="2">
        <v>23</v>
      </c>
      <c r="D21" s="20">
        <v>5.21179</v>
      </c>
      <c r="E21" s="21">
        <v>0</v>
      </c>
      <c r="F21" s="21">
        <v>0</v>
      </c>
      <c r="G21" s="22">
        <f>CENIK!C73*D21*C21</f>
        <v>719.2270199999999</v>
      </c>
      <c r="H21" s="5">
        <f>CENIK!D73*E21*C21</f>
        <v>0</v>
      </c>
      <c r="I21" s="5">
        <f>CENIK!E73*F21*C21</f>
        <v>0</v>
      </c>
      <c r="J21" s="23">
        <f>G21+H21+I21</f>
        <v>719.2270199999999</v>
      </c>
    </row>
    <row r="22" spans="1:10" ht="12.75">
      <c r="A22" s="15" t="s">
        <v>54</v>
      </c>
      <c r="B22" s="16"/>
      <c r="D22" s="16"/>
      <c r="G22" s="16"/>
      <c r="J22" s="17"/>
    </row>
    <row r="23" spans="1:10" ht="12.75">
      <c r="A23" s="18" t="s">
        <v>50</v>
      </c>
      <c r="B23" s="19" t="s">
        <v>34</v>
      </c>
      <c r="C23" s="2">
        <v>1</v>
      </c>
      <c r="D23" s="20">
        <v>2.18976</v>
      </c>
      <c r="E23" s="21">
        <v>6.62842</v>
      </c>
      <c r="F23" s="21">
        <v>0</v>
      </c>
      <c r="G23" s="22">
        <f>CENIK!C79*D23*C23</f>
        <v>236.49408000000003</v>
      </c>
      <c r="H23" s="5">
        <f>CENIK!D79*E23*C23</f>
        <v>715.86936</v>
      </c>
      <c r="I23" s="5">
        <f>CENIK!E79*F23*C23</f>
        <v>0</v>
      </c>
      <c r="J23" s="23">
        <f>G23+H23+I23</f>
        <v>952.3634400000001</v>
      </c>
    </row>
    <row r="24" spans="1:10" ht="12.75">
      <c r="A24" s="18" t="s">
        <v>51</v>
      </c>
      <c r="B24" s="19" t="s">
        <v>34</v>
      </c>
      <c r="C24" s="2">
        <v>2</v>
      </c>
      <c r="D24" s="20">
        <v>2.18976</v>
      </c>
      <c r="E24" s="21">
        <v>6.62842</v>
      </c>
      <c r="F24" s="21">
        <v>0</v>
      </c>
      <c r="G24" s="22">
        <f>CENIK!C80*D24*C24</f>
        <v>268.026624</v>
      </c>
      <c r="H24" s="5">
        <f>CENIK!D80*E24*C24</f>
        <v>811.318608</v>
      </c>
      <c r="I24" s="5">
        <f>CENIK!E80*F24*C24</f>
        <v>0</v>
      </c>
      <c r="J24" s="23">
        <f>G24+H24+I24</f>
        <v>1079.3452320000001</v>
      </c>
    </row>
    <row r="25" spans="1:10" ht="12.75">
      <c r="A25" s="18" t="s">
        <v>52</v>
      </c>
      <c r="B25" s="19" t="s">
        <v>34</v>
      </c>
      <c r="C25" s="2">
        <v>23</v>
      </c>
      <c r="D25" s="20">
        <v>2.18976</v>
      </c>
      <c r="E25" s="21">
        <v>6.62842</v>
      </c>
      <c r="F25" s="21">
        <v>0</v>
      </c>
      <c r="G25" s="22">
        <f>CENIK!C81*D25*C25</f>
        <v>715.1756160000001</v>
      </c>
      <c r="H25" s="5">
        <f>CENIK!D81*E25*C25</f>
        <v>2164.841972</v>
      </c>
      <c r="I25" s="5">
        <f>CENIK!E81*F25*C25</f>
        <v>0</v>
      </c>
      <c r="J25" s="23">
        <f>G25+H25+I25</f>
        <v>2880.017588</v>
      </c>
    </row>
    <row r="26" spans="1:10" ht="12.75">
      <c r="A26" s="15" t="s">
        <v>65</v>
      </c>
      <c r="B26" s="16"/>
      <c r="D26" s="16"/>
      <c r="G26" s="16"/>
      <c r="J26" s="17"/>
    </row>
    <row r="27" spans="1:10" ht="12.75">
      <c r="A27" s="18" t="s">
        <v>66</v>
      </c>
      <c r="B27" s="19" t="s">
        <v>34</v>
      </c>
      <c r="C27" s="2">
        <v>1</v>
      </c>
      <c r="D27" s="20">
        <v>672.62</v>
      </c>
      <c r="E27" s="21">
        <v>113.564</v>
      </c>
      <c r="F27" s="21">
        <v>0</v>
      </c>
      <c r="G27" s="22">
        <f>CENIK!C101*D27*C27</f>
        <v>1439.4068000000002</v>
      </c>
      <c r="H27" s="5">
        <f>CENIK!D101*E27*C27</f>
        <v>246.43388</v>
      </c>
      <c r="I27" s="5">
        <f>CENIK!E101*F27*C27</f>
        <v>0</v>
      </c>
      <c r="J27" s="23">
        <f>G27+H27+I27</f>
        <v>1685.8406800000002</v>
      </c>
    </row>
    <row r="28" spans="1:10" ht="12.75">
      <c r="A28" s="18" t="s">
        <v>67</v>
      </c>
      <c r="B28" s="19" t="s">
        <v>34</v>
      </c>
      <c r="C28" s="2">
        <v>5</v>
      </c>
      <c r="D28" s="20">
        <v>672.62</v>
      </c>
      <c r="E28" s="21">
        <v>113.564</v>
      </c>
      <c r="F28" s="21">
        <v>0</v>
      </c>
      <c r="G28" s="22">
        <f>CENIK!C102*D28*C28</f>
        <v>5380.96</v>
      </c>
      <c r="H28" s="5">
        <f>CENIK!D102*E28*C28</f>
        <v>1243.5258</v>
      </c>
      <c r="I28" s="5">
        <f>CENIK!E102*F28*C28</f>
        <v>0</v>
      </c>
      <c r="J28" s="23">
        <f>G28+H28+I28</f>
        <v>6624.4858</v>
      </c>
    </row>
    <row r="29" spans="1:10" ht="12.75">
      <c r="A29" s="15" t="s">
        <v>68</v>
      </c>
      <c r="B29" s="16"/>
      <c r="D29" s="16"/>
      <c r="G29" s="16"/>
      <c r="J29" s="17"/>
    </row>
    <row r="30" spans="1:10" ht="12.75">
      <c r="A30" s="18" t="s">
        <v>67</v>
      </c>
      <c r="B30" s="19" t="s">
        <v>34</v>
      </c>
      <c r="C30" s="2">
        <v>5</v>
      </c>
      <c r="D30" s="20">
        <v>973.038</v>
      </c>
      <c r="E30" s="21">
        <v>908.931</v>
      </c>
      <c r="F30" s="21">
        <v>0</v>
      </c>
      <c r="G30" s="22">
        <f>CENIK!C104*D30*C30</f>
        <v>6324.746999999999</v>
      </c>
      <c r="H30" s="5">
        <f>CENIK!D104*E30*C30</f>
        <v>6816.9825</v>
      </c>
      <c r="I30" s="5">
        <f>CENIK!E104*F30*C30</f>
        <v>0</v>
      </c>
      <c r="J30" s="23">
        <f>G30+H30+I30</f>
        <v>13141.7295</v>
      </c>
    </row>
    <row r="31" spans="1:10" ht="12.75">
      <c r="A31" s="12" t="s">
        <v>99</v>
      </c>
      <c r="B31" s="13"/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24"/>
      <c r="B32" s="24"/>
      <c r="C32" s="24"/>
      <c r="D32" s="24"/>
      <c r="E32" s="24"/>
      <c r="F32" s="24"/>
      <c r="G32" s="24"/>
      <c r="H32" s="24"/>
      <c r="I32" s="24"/>
      <c r="J32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7" width="11.28125" style="0" bestFit="1" customWidth="1"/>
    <col min="8" max="9" width="10.28125" style="0" bestFit="1" customWidth="1"/>
    <col min="10" max="10" width="11.28125" style="0" bestFit="1" customWidth="1"/>
  </cols>
  <sheetData>
    <row r="1" spans="1:10" ht="12.75">
      <c r="A1" s="29" t="s">
        <v>151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104</v>
      </c>
    </row>
    <row r="3" spans="1:2" ht="12.75">
      <c r="A3" s="4" t="s">
        <v>73</v>
      </c>
      <c r="B3" s="25">
        <f>SUM(J6:J21)</f>
        <v>106364.95955000003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98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5" t="s">
        <v>11</v>
      </c>
      <c r="B8" s="16"/>
      <c r="D8" s="16"/>
      <c r="G8" s="16"/>
      <c r="J8" s="17"/>
    </row>
    <row r="9" spans="1:10" ht="12.75">
      <c r="A9" s="18" t="s">
        <v>9</v>
      </c>
      <c r="B9" s="19" t="s">
        <v>10</v>
      </c>
      <c r="C9" s="2">
        <v>1</v>
      </c>
      <c r="D9" s="20">
        <v>8</v>
      </c>
      <c r="E9" s="21">
        <v>0</v>
      </c>
      <c r="F9" s="21">
        <v>0</v>
      </c>
      <c r="G9" s="22">
        <f>CENIK!C9*D9*C9</f>
        <v>484</v>
      </c>
      <c r="H9" s="5">
        <f>CENIK!D9*E9*C9</f>
        <v>0</v>
      </c>
      <c r="I9" s="5">
        <f>CENIK!E9*F9*C9</f>
        <v>0</v>
      </c>
      <c r="J9" s="23">
        <f>G9+H9+I9</f>
        <v>484</v>
      </c>
    </row>
    <row r="10" spans="1:10" ht="12.75">
      <c r="A10" s="15" t="s">
        <v>37</v>
      </c>
      <c r="B10" s="16"/>
      <c r="D10" s="16"/>
      <c r="G10" s="16"/>
      <c r="J10" s="17"/>
    </row>
    <row r="11" spans="1:10" ht="12.75">
      <c r="A11" s="18" t="s">
        <v>33</v>
      </c>
      <c r="B11" s="19" t="s">
        <v>34</v>
      </c>
      <c r="C11" s="2">
        <v>1</v>
      </c>
      <c r="D11" s="20">
        <v>36.0315</v>
      </c>
      <c r="E11" s="21">
        <v>0</v>
      </c>
      <c r="F11" s="21">
        <v>4.51361</v>
      </c>
      <c r="G11" s="22">
        <f>CENIK!C51*D11*C11</f>
        <v>1477.2915</v>
      </c>
      <c r="H11" s="5">
        <f>CENIK!D51*E11*C11</f>
        <v>0</v>
      </c>
      <c r="I11" s="5">
        <f>CENIK!E51*F11*C11</f>
        <v>185.05801</v>
      </c>
      <c r="J11" s="23">
        <f>G11+H11+I11</f>
        <v>1662.34951</v>
      </c>
    </row>
    <row r="12" spans="1:10" ht="24">
      <c r="A12" s="15" t="s">
        <v>46</v>
      </c>
      <c r="B12" s="16"/>
      <c r="D12" s="16"/>
      <c r="G12" s="16"/>
      <c r="J12" s="17"/>
    </row>
    <row r="13" spans="1:10" ht="12.75">
      <c r="A13" s="18" t="s">
        <v>45</v>
      </c>
      <c r="B13" s="19" t="s">
        <v>34</v>
      </c>
      <c r="C13" s="2">
        <v>2</v>
      </c>
      <c r="D13" s="20">
        <v>71.1228</v>
      </c>
      <c r="E13" s="21">
        <v>0</v>
      </c>
      <c r="F13" s="21">
        <v>0</v>
      </c>
      <c r="G13" s="22">
        <f>CENIK!C65*D13*C13</f>
        <v>433.84907999999996</v>
      </c>
      <c r="H13" s="5">
        <f>CENIK!D65*E13*C13</f>
        <v>0</v>
      </c>
      <c r="I13" s="5">
        <f>CENIK!E65*F13*C13</f>
        <v>0</v>
      </c>
      <c r="J13" s="23">
        <f>G13+H13+I13</f>
        <v>433.84907999999996</v>
      </c>
    </row>
    <row r="14" spans="1:10" ht="24">
      <c r="A14" s="15" t="s">
        <v>48</v>
      </c>
      <c r="B14" s="16"/>
      <c r="D14" s="16"/>
      <c r="G14" s="16"/>
      <c r="J14" s="17"/>
    </row>
    <row r="15" spans="1:10" ht="12.75">
      <c r="A15" s="18" t="s">
        <v>45</v>
      </c>
      <c r="B15" s="19" t="s">
        <v>34</v>
      </c>
      <c r="C15" s="2">
        <v>2</v>
      </c>
      <c r="D15" s="20">
        <v>0</v>
      </c>
      <c r="E15" s="21">
        <v>116.613</v>
      </c>
      <c r="F15" s="21">
        <v>104.291</v>
      </c>
      <c r="G15" s="22">
        <f>CENIK!C69*D15*C15</f>
        <v>0</v>
      </c>
      <c r="H15" s="5">
        <f>CENIK!D69*E15*C15</f>
        <v>1266.41718</v>
      </c>
      <c r="I15" s="5">
        <f>CENIK!E69*F15*C15</f>
        <v>1416.27178</v>
      </c>
      <c r="J15" s="23">
        <f>G15+H15+I15</f>
        <v>2682.68896</v>
      </c>
    </row>
    <row r="16" spans="1:10" ht="24">
      <c r="A16" s="15" t="s">
        <v>61</v>
      </c>
      <c r="B16" s="16"/>
      <c r="D16" s="16"/>
      <c r="G16" s="16"/>
      <c r="J16" s="17"/>
    </row>
    <row r="17" spans="1:10" ht="12.75">
      <c r="A17" s="18" t="s">
        <v>45</v>
      </c>
      <c r="B17" s="19" t="s">
        <v>34</v>
      </c>
      <c r="C17" s="2">
        <v>2</v>
      </c>
      <c r="D17" s="20">
        <v>104.005</v>
      </c>
      <c r="E17" s="21">
        <v>75.2945</v>
      </c>
      <c r="F17" s="21">
        <v>0</v>
      </c>
      <c r="G17" s="22">
        <f>CENIK!C93*D17*C17</f>
        <v>707.2339999999999</v>
      </c>
      <c r="H17" s="5">
        <f>CENIK!D93*E17*C17</f>
        <v>828.2395</v>
      </c>
      <c r="I17" s="5">
        <f>CENIK!E93*F17*C17</f>
        <v>0</v>
      </c>
      <c r="J17" s="23">
        <f>G17+H17+I17</f>
        <v>1535.4735</v>
      </c>
    </row>
    <row r="18" spans="1:10" ht="12.75">
      <c r="A18" s="15" t="s">
        <v>68</v>
      </c>
      <c r="B18" s="16"/>
      <c r="D18" s="16"/>
      <c r="G18" s="16"/>
      <c r="J18" s="17"/>
    </row>
    <row r="19" spans="1:10" ht="12.75">
      <c r="A19" s="18" t="s">
        <v>67</v>
      </c>
      <c r="B19" s="19" t="s">
        <v>34</v>
      </c>
      <c r="C19" s="2">
        <v>5</v>
      </c>
      <c r="D19" s="20">
        <v>13666.7</v>
      </c>
      <c r="E19" s="21">
        <v>786.296</v>
      </c>
      <c r="F19" s="21">
        <v>568.921</v>
      </c>
      <c r="G19" s="22">
        <f>CENIK!C104*D19*C19</f>
        <v>88833.55000000002</v>
      </c>
      <c r="H19" s="5">
        <f>CENIK!D104*E19*C19</f>
        <v>5897.219999999999</v>
      </c>
      <c r="I19" s="5">
        <f>CENIK!E104*F19*C19</f>
        <v>4835.8285</v>
      </c>
      <c r="J19" s="23">
        <f>G19+H19+I19</f>
        <v>99566.59850000002</v>
      </c>
    </row>
    <row r="20" spans="1:10" ht="12.75">
      <c r="A20" s="12" t="s">
        <v>99</v>
      </c>
      <c r="B20" s="13"/>
      <c r="C20" s="13"/>
      <c r="D20" s="13"/>
      <c r="E20" s="13"/>
      <c r="F20" s="13"/>
      <c r="G20" s="13"/>
      <c r="H20" s="13"/>
      <c r="I20" s="13"/>
      <c r="J20" s="14"/>
    </row>
    <row r="21" spans="1:10" ht="12.75">
      <c r="A21" s="24"/>
      <c r="B21" s="24"/>
      <c r="C21" s="24"/>
      <c r="D21" s="24"/>
      <c r="E21" s="24"/>
      <c r="F21" s="24"/>
      <c r="G21" s="24"/>
      <c r="H21" s="24"/>
      <c r="I21" s="24"/>
      <c r="J21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</cols>
  <sheetData>
    <row r="1" spans="1:10" ht="12.75">
      <c r="A1" s="29" t="s">
        <v>153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104</v>
      </c>
    </row>
    <row r="3" spans="1:2" ht="12.75">
      <c r="A3" s="4" t="s">
        <v>73</v>
      </c>
      <c r="B3" s="25">
        <f>SUM(J6:J9)</f>
        <v>0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98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2" t="s">
        <v>99</v>
      </c>
      <c r="B8" s="13"/>
      <c r="C8" s="13"/>
      <c r="D8" s="13"/>
      <c r="E8" s="13"/>
      <c r="F8" s="13"/>
      <c r="G8" s="13"/>
      <c r="H8" s="13"/>
      <c r="I8" s="13"/>
      <c r="J8" s="14"/>
    </row>
    <row r="9" spans="1:10" ht="12.75">
      <c r="A9" s="24"/>
      <c r="B9" s="24"/>
      <c r="C9" s="24"/>
      <c r="D9" s="24"/>
      <c r="E9" s="24"/>
      <c r="F9" s="24"/>
      <c r="G9" s="24"/>
      <c r="H9" s="24"/>
      <c r="I9" s="24"/>
      <c r="J9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1"/>
  <sheetViews>
    <sheetView zoomScalePageLayoutView="0" workbookViewId="0" topLeftCell="A7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7" width="11.28125" style="0" bestFit="1" customWidth="1"/>
    <col min="8" max="9" width="10.28125" style="0" bestFit="1" customWidth="1"/>
    <col min="10" max="10" width="11.28125" style="0" bestFit="1" customWidth="1"/>
  </cols>
  <sheetData>
    <row r="1" spans="1:10" ht="12.75">
      <c r="A1" s="29" t="s">
        <v>154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104</v>
      </c>
    </row>
    <row r="3" spans="1:2" ht="12.75">
      <c r="A3" s="4" t="s">
        <v>73</v>
      </c>
      <c r="B3" s="25">
        <f>SUM(J6:J41)</f>
        <v>96821.25198339843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98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5" t="s">
        <v>11</v>
      </c>
      <c r="B8" s="16"/>
      <c r="D8" s="16"/>
      <c r="G8" s="16"/>
      <c r="J8" s="17"/>
    </row>
    <row r="9" spans="1:10" ht="12.75">
      <c r="A9" s="18" t="s">
        <v>9</v>
      </c>
      <c r="B9" s="19" t="s">
        <v>10</v>
      </c>
      <c r="C9" s="2">
        <v>1</v>
      </c>
      <c r="D9" s="20">
        <v>6</v>
      </c>
      <c r="E9" s="21">
        <v>0</v>
      </c>
      <c r="F9" s="21">
        <v>0</v>
      </c>
      <c r="G9" s="22">
        <f>CENIK!C9*D9*C9</f>
        <v>363</v>
      </c>
      <c r="H9" s="5">
        <f>CENIK!D9*E9*C9</f>
        <v>0</v>
      </c>
      <c r="I9" s="5">
        <f>CENIK!E9*F9*C9</f>
        <v>0</v>
      </c>
      <c r="J9" s="23">
        <f>G9+H9+I9</f>
        <v>363</v>
      </c>
    </row>
    <row r="10" spans="1:10" ht="12.75">
      <c r="A10" s="15" t="s">
        <v>12</v>
      </c>
      <c r="B10" s="16"/>
      <c r="D10" s="16"/>
      <c r="G10" s="16"/>
      <c r="J10" s="17"/>
    </row>
    <row r="11" spans="1:10" ht="12.75">
      <c r="A11" s="18" t="s">
        <v>9</v>
      </c>
      <c r="B11" s="19" t="s">
        <v>10</v>
      </c>
      <c r="C11" s="2">
        <v>1</v>
      </c>
      <c r="D11" s="20">
        <v>3</v>
      </c>
      <c r="E11" s="21">
        <v>0</v>
      </c>
      <c r="F11" s="21">
        <v>0</v>
      </c>
      <c r="G11" s="22">
        <f>CENIK!C11*D11*C11</f>
        <v>181.5</v>
      </c>
      <c r="H11" s="5">
        <f>CENIK!D11*E11*C11</f>
        <v>0</v>
      </c>
      <c r="I11" s="5">
        <f>CENIK!E11*F11*C11</f>
        <v>0</v>
      </c>
      <c r="J11" s="23">
        <f>G11+H11+I11</f>
        <v>181.5</v>
      </c>
    </row>
    <row r="12" spans="1:10" ht="12.75">
      <c r="A12" s="15" t="s">
        <v>21</v>
      </c>
      <c r="B12" s="16"/>
      <c r="D12" s="16"/>
      <c r="G12" s="16"/>
      <c r="J12" s="17"/>
    </row>
    <row r="13" spans="1:10" ht="12.75">
      <c r="A13" s="18" t="s">
        <v>16</v>
      </c>
      <c r="B13" s="19" t="s">
        <v>10</v>
      </c>
      <c r="C13" s="2">
        <v>1</v>
      </c>
      <c r="D13" s="20">
        <v>4</v>
      </c>
      <c r="E13" s="21">
        <v>0</v>
      </c>
      <c r="F13" s="21">
        <v>0</v>
      </c>
      <c r="G13" s="22">
        <f>CENIK!C23*D13*C13</f>
        <v>70.8</v>
      </c>
      <c r="H13" s="5">
        <f>CENIK!D23*E13*C13</f>
        <v>0</v>
      </c>
      <c r="I13" s="5">
        <f>CENIK!E23*F13*C13</f>
        <v>0</v>
      </c>
      <c r="J13" s="23">
        <f aca="true" t="shared" si="0" ref="J13:J20">G13+H13+I13</f>
        <v>70.8</v>
      </c>
    </row>
    <row r="14" spans="1:10" ht="12.75">
      <c r="A14" s="18" t="s">
        <v>17</v>
      </c>
      <c r="B14" s="19" t="s">
        <v>10</v>
      </c>
      <c r="C14" s="2">
        <v>2</v>
      </c>
      <c r="D14" s="20">
        <v>4</v>
      </c>
      <c r="E14" s="21">
        <v>0</v>
      </c>
      <c r="F14" s="21">
        <v>0</v>
      </c>
      <c r="G14" s="22">
        <f>CENIK!C24*D14*C14</f>
        <v>249.6</v>
      </c>
      <c r="H14" s="5">
        <f>CENIK!D24*E14*C14</f>
        <v>0</v>
      </c>
      <c r="I14" s="5">
        <f>CENIK!E24*F14*C14</f>
        <v>0</v>
      </c>
      <c r="J14" s="23">
        <f t="shared" si="0"/>
        <v>249.6</v>
      </c>
    </row>
    <row r="15" spans="1:10" ht="12.75">
      <c r="A15" s="18" t="s">
        <v>18</v>
      </c>
      <c r="B15" s="19" t="s">
        <v>10</v>
      </c>
      <c r="C15" s="2">
        <v>2</v>
      </c>
      <c r="D15" s="20">
        <v>4</v>
      </c>
      <c r="E15" s="21">
        <v>0</v>
      </c>
      <c r="F15" s="21">
        <v>0</v>
      </c>
      <c r="G15" s="22">
        <f>CENIK!C25*D15*C15</f>
        <v>184</v>
      </c>
      <c r="H15" s="5">
        <f>CENIK!D25*E15*C15</f>
        <v>0</v>
      </c>
      <c r="I15" s="5">
        <f>CENIK!E25*F15*C15</f>
        <v>0</v>
      </c>
      <c r="J15" s="23">
        <f t="shared" si="0"/>
        <v>184</v>
      </c>
    </row>
    <row r="16" spans="1:10" ht="12.75">
      <c r="A16" s="18" t="s">
        <v>19</v>
      </c>
      <c r="B16" s="19" t="s">
        <v>10</v>
      </c>
      <c r="C16" s="2">
        <v>15</v>
      </c>
      <c r="D16" s="20">
        <v>4</v>
      </c>
      <c r="E16" s="21">
        <v>0</v>
      </c>
      <c r="F16" s="21">
        <v>0</v>
      </c>
      <c r="G16" s="22">
        <f>CENIK!C26*D16*C16</f>
        <v>1314</v>
      </c>
      <c r="H16" s="5">
        <f>CENIK!D26*E16*C16</f>
        <v>0</v>
      </c>
      <c r="I16" s="5">
        <f>CENIK!E26*F16*C16</f>
        <v>0</v>
      </c>
      <c r="J16" s="23">
        <f t="shared" si="0"/>
        <v>1314</v>
      </c>
    </row>
    <row r="17" spans="1:10" ht="12.75">
      <c r="A17" s="18" t="s">
        <v>22</v>
      </c>
      <c r="B17" s="19" t="s">
        <v>10</v>
      </c>
      <c r="C17" s="2">
        <v>1</v>
      </c>
      <c r="D17" s="20">
        <v>4</v>
      </c>
      <c r="E17" s="21">
        <v>0</v>
      </c>
      <c r="F17" s="21">
        <v>0</v>
      </c>
      <c r="G17" s="22">
        <f>CENIK!C27*D17*C17</f>
        <v>80</v>
      </c>
      <c r="H17" s="5">
        <f>CENIK!D27*E17*C17</f>
        <v>0</v>
      </c>
      <c r="I17" s="5">
        <f>CENIK!E27*F17*C17</f>
        <v>0</v>
      </c>
      <c r="J17" s="23">
        <f t="shared" si="0"/>
        <v>80</v>
      </c>
    </row>
    <row r="18" spans="1:10" ht="12.75">
      <c r="A18" s="18" t="s">
        <v>24</v>
      </c>
      <c r="B18" s="19" t="s">
        <v>10</v>
      </c>
      <c r="C18" s="2">
        <v>1</v>
      </c>
      <c r="D18" s="20">
        <v>4</v>
      </c>
      <c r="E18" s="21">
        <v>0</v>
      </c>
      <c r="F18" s="21">
        <v>0</v>
      </c>
      <c r="G18" s="22">
        <f>CENIK!C29*D18*C18</f>
        <v>320</v>
      </c>
      <c r="H18" s="5">
        <f>CENIK!D29*E18*C18</f>
        <v>0</v>
      </c>
      <c r="I18" s="5">
        <f>CENIK!E29*F18*C18</f>
        <v>0</v>
      </c>
      <c r="J18" s="23">
        <f t="shared" si="0"/>
        <v>320</v>
      </c>
    </row>
    <row r="19" spans="1:10" ht="12.75">
      <c r="A19" s="18" t="s">
        <v>20</v>
      </c>
      <c r="B19" s="19" t="s">
        <v>10</v>
      </c>
      <c r="C19" s="2">
        <v>15</v>
      </c>
      <c r="D19" s="20">
        <v>4</v>
      </c>
      <c r="E19" s="21">
        <v>0</v>
      </c>
      <c r="F19" s="21">
        <v>0</v>
      </c>
      <c r="G19" s="22">
        <f>CENIK!C30*D19*C19</f>
        <v>276</v>
      </c>
      <c r="H19" s="5">
        <f>CENIK!D30*E19*C19</f>
        <v>0</v>
      </c>
      <c r="I19" s="5">
        <f>CENIK!E30*F19*C19</f>
        <v>0</v>
      </c>
      <c r="J19" s="23">
        <f t="shared" si="0"/>
        <v>276</v>
      </c>
    </row>
    <row r="20" spans="1:10" ht="12.75">
      <c r="A20" s="18" t="s">
        <v>25</v>
      </c>
      <c r="B20" s="19" t="s">
        <v>10</v>
      </c>
      <c r="C20" s="2">
        <v>1</v>
      </c>
      <c r="D20" s="20">
        <v>4</v>
      </c>
      <c r="E20" s="21">
        <v>0</v>
      </c>
      <c r="F20" s="21">
        <v>0</v>
      </c>
      <c r="G20" s="22">
        <f>CENIK!C31*D20*C20</f>
        <v>32</v>
      </c>
      <c r="H20" s="5">
        <f>CENIK!D31*E20*C20</f>
        <v>0</v>
      </c>
      <c r="I20" s="5">
        <f>CENIK!E31*F20*C20</f>
        <v>0</v>
      </c>
      <c r="J20" s="23">
        <f t="shared" si="0"/>
        <v>32</v>
      </c>
    </row>
    <row r="21" spans="1:10" ht="12.75">
      <c r="A21" s="15" t="s">
        <v>27</v>
      </c>
      <c r="B21" s="16"/>
      <c r="D21" s="16"/>
      <c r="G21" s="16"/>
      <c r="J21" s="17"/>
    </row>
    <row r="22" spans="1:10" ht="12.75">
      <c r="A22" s="18" t="s">
        <v>28</v>
      </c>
      <c r="B22" s="19" t="s">
        <v>29</v>
      </c>
      <c r="C22" s="2">
        <v>2</v>
      </c>
      <c r="D22" s="20">
        <v>58.3832735571167</v>
      </c>
      <c r="E22" s="21">
        <v>0</v>
      </c>
      <c r="F22" s="21">
        <v>0</v>
      </c>
      <c r="G22" s="22">
        <f>CENIK!C39*D22*C22</f>
        <v>4553.895337455103</v>
      </c>
      <c r="H22" s="5">
        <f>CENIK!D39*E22*C22</f>
        <v>0</v>
      </c>
      <c r="I22" s="5">
        <f>CENIK!E39*F22*C22</f>
        <v>0</v>
      </c>
      <c r="J22" s="23">
        <f>G22+H22+I22</f>
        <v>4553.895337455103</v>
      </c>
    </row>
    <row r="23" spans="1:10" ht="12.75">
      <c r="A23" s="15" t="s">
        <v>30</v>
      </c>
      <c r="B23" s="16"/>
      <c r="D23" s="16"/>
      <c r="G23" s="16"/>
      <c r="J23" s="17"/>
    </row>
    <row r="24" spans="1:10" ht="12.75">
      <c r="A24" s="18" t="s">
        <v>28</v>
      </c>
      <c r="B24" s="19" t="s">
        <v>29</v>
      </c>
      <c r="C24" s="2">
        <v>2</v>
      </c>
      <c r="D24" s="20">
        <v>49.4087549479913</v>
      </c>
      <c r="E24" s="21">
        <v>0</v>
      </c>
      <c r="F24" s="21">
        <v>0</v>
      </c>
      <c r="G24" s="22">
        <f>CENIK!C41*D24*C24</f>
        <v>3853.882885943321</v>
      </c>
      <c r="H24" s="5">
        <f>CENIK!D41*E24*C24</f>
        <v>0</v>
      </c>
      <c r="I24" s="5">
        <f>CENIK!E41*F24*C24</f>
        <v>0</v>
      </c>
      <c r="J24" s="23">
        <f>G24+H24+I24</f>
        <v>3853.882885943321</v>
      </c>
    </row>
    <row r="25" spans="1:10" ht="12.75">
      <c r="A25" s="15" t="s">
        <v>35</v>
      </c>
      <c r="B25" s="16"/>
      <c r="D25" s="16"/>
      <c r="G25" s="16"/>
      <c r="J25" s="17"/>
    </row>
    <row r="26" spans="1:10" ht="12.75">
      <c r="A26" s="18" t="s">
        <v>33</v>
      </c>
      <c r="B26" s="19" t="s">
        <v>34</v>
      </c>
      <c r="C26" s="2">
        <v>1</v>
      </c>
      <c r="D26" s="20">
        <v>64.1632</v>
      </c>
      <c r="E26" s="21">
        <v>0</v>
      </c>
      <c r="F26" s="21">
        <v>0</v>
      </c>
      <c r="G26" s="22">
        <f>CENIK!C47*D26*C26</f>
        <v>1989.0592000000001</v>
      </c>
      <c r="H26" s="5">
        <f>CENIK!D47*E26*C26</f>
        <v>0</v>
      </c>
      <c r="I26" s="5">
        <f>CENIK!E47*F26*C26</f>
        <v>0</v>
      </c>
      <c r="J26" s="23">
        <f>G26+H26+I26</f>
        <v>1989.0592000000001</v>
      </c>
    </row>
    <row r="27" spans="1:10" ht="12.75">
      <c r="A27" s="15" t="s">
        <v>38</v>
      </c>
      <c r="B27" s="16"/>
      <c r="D27" s="16"/>
      <c r="G27" s="16"/>
      <c r="J27" s="17"/>
    </row>
    <row r="28" spans="1:10" ht="12.75">
      <c r="A28" s="18" t="s">
        <v>33</v>
      </c>
      <c r="B28" s="19" t="s">
        <v>34</v>
      </c>
      <c r="C28" s="2">
        <v>1</v>
      </c>
      <c r="D28" s="20">
        <v>0</v>
      </c>
      <c r="E28" s="21">
        <v>0</v>
      </c>
      <c r="F28" s="21">
        <v>11.3463</v>
      </c>
      <c r="G28" s="22">
        <f>CENIK!C53*D28*C28</f>
        <v>0</v>
      </c>
      <c r="H28" s="5">
        <f>CENIK!D53*E28*C28</f>
        <v>0</v>
      </c>
      <c r="I28" s="5">
        <f>CENIK!E53*F28*C28</f>
        <v>351.7353</v>
      </c>
      <c r="J28" s="23">
        <f>G28+H28+I28</f>
        <v>351.7353</v>
      </c>
    </row>
    <row r="29" spans="1:10" ht="12.75">
      <c r="A29" s="15" t="s">
        <v>49</v>
      </c>
      <c r="B29" s="16"/>
      <c r="D29" s="16"/>
      <c r="G29" s="16"/>
      <c r="J29" s="17"/>
    </row>
    <row r="30" spans="1:10" ht="12.75">
      <c r="A30" s="18" t="s">
        <v>50</v>
      </c>
      <c r="B30" s="19" t="s">
        <v>34</v>
      </c>
      <c r="C30" s="2">
        <v>1</v>
      </c>
      <c r="D30" s="20">
        <v>1.86591</v>
      </c>
      <c r="E30" s="21">
        <v>18.5482</v>
      </c>
      <c r="F30" s="21">
        <v>0</v>
      </c>
      <c r="G30" s="22">
        <f>CENIK!C71*D30*C30</f>
        <v>201.51828</v>
      </c>
      <c r="H30" s="5">
        <f>CENIK!D71*E30*C30</f>
        <v>2003.2056000000002</v>
      </c>
      <c r="I30" s="5">
        <f>CENIK!E71*F30*C30</f>
        <v>0</v>
      </c>
      <c r="J30" s="23">
        <f>G30+H30+I30</f>
        <v>2204.7238800000005</v>
      </c>
    </row>
    <row r="31" spans="1:10" ht="12.75">
      <c r="A31" s="18" t="s">
        <v>51</v>
      </c>
      <c r="B31" s="19" t="s">
        <v>34</v>
      </c>
      <c r="C31" s="2">
        <v>2</v>
      </c>
      <c r="D31" s="20">
        <v>1.86591</v>
      </c>
      <c r="E31" s="21">
        <v>18.5482</v>
      </c>
      <c r="F31" s="21">
        <v>0</v>
      </c>
      <c r="G31" s="22">
        <f>CENIK!C72*D31*C31</f>
        <v>156.73644</v>
      </c>
      <c r="H31" s="5">
        <f>CENIK!D72*E31*C31</f>
        <v>1558.0488</v>
      </c>
      <c r="I31" s="5">
        <f>CENIK!E72*F31*C31</f>
        <v>0</v>
      </c>
      <c r="J31" s="23">
        <f>G31+H31+I31</f>
        <v>1714.78524</v>
      </c>
    </row>
    <row r="32" spans="1:10" ht="12.75">
      <c r="A32" s="18" t="s">
        <v>52</v>
      </c>
      <c r="B32" s="19" t="s">
        <v>34</v>
      </c>
      <c r="C32" s="2">
        <v>23</v>
      </c>
      <c r="D32" s="20">
        <v>1.86591</v>
      </c>
      <c r="E32" s="21">
        <v>18.5482</v>
      </c>
      <c r="F32" s="21">
        <v>0</v>
      </c>
      <c r="G32" s="22">
        <f>CENIK!C73*D32*C32</f>
        <v>257.49558</v>
      </c>
      <c r="H32" s="5">
        <f>CENIK!D73*E32*C32</f>
        <v>2559.6516</v>
      </c>
      <c r="I32" s="5">
        <f>CENIK!E73*F32*C32</f>
        <v>0</v>
      </c>
      <c r="J32" s="23">
        <f>G32+H32+I32</f>
        <v>2817.14718</v>
      </c>
    </row>
    <row r="33" spans="1:10" ht="24">
      <c r="A33" s="15" t="s">
        <v>63</v>
      </c>
      <c r="B33" s="16"/>
      <c r="D33" s="16"/>
      <c r="G33" s="16"/>
      <c r="J33" s="17"/>
    </row>
    <row r="34" spans="1:10" ht="12.75">
      <c r="A34" s="18" t="s">
        <v>45</v>
      </c>
      <c r="B34" s="19" t="s">
        <v>34</v>
      </c>
      <c r="C34" s="2">
        <v>2</v>
      </c>
      <c r="D34" s="20">
        <v>0</v>
      </c>
      <c r="E34" s="21">
        <v>0</v>
      </c>
      <c r="F34" s="21">
        <v>63.9309</v>
      </c>
      <c r="G34" s="22">
        <f>CENIK!C97*D34*C34</f>
        <v>0</v>
      </c>
      <c r="H34" s="5">
        <f>CENIK!D97*E34*C34</f>
        <v>0</v>
      </c>
      <c r="I34" s="5">
        <f>CENIK!E97*F34*C34</f>
        <v>958.9635000000001</v>
      </c>
      <c r="J34" s="23">
        <f>G34+H34+I34</f>
        <v>958.9635000000001</v>
      </c>
    </row>
    <row r="35" spans="1:10" ht="12.75">
      <c r="A35" s="15" t="s">
        <v>65</v>
      </c>
      <c r="B35" s="16"/>
      <c r="D35" s="16"/>
      <c r="G35" s="16"/>
      <c r="J35" s="17"/>
    </row>
    <row r="36" spans="1:10" ht="12.75">
      <c r="A36" s="18" t="s">
        <v>66</v>
      </c>
      <c r="B36" s="19" t="s">
        <v>34</v>
      </c>
      <c r="C36" s="2">
        <v>1</v>
      </c>
      <c r="D36" s="20">
        <v>3194.18</v>
      </c>
      <c r="E36" s="21">
        <v>715.069</v>
      </c>
      <c r="F36" s="21">
        <v>598.943</v>
      </c>
      <c r="G36" s="22">
        <f>CENIK!C101*D36*C36</f>
        <v>6835.5452000000005</v>
      </c>
      <c r="H36" s="5">
        <f>CENIK!D101*E36*C36</f>
        <v>1551.6997299999998</v>
      </c>
      <c r="I36" s="5">
        <f>CENIK!E101*F36*C36</f>
        <v>1772.8712799999998</v>
      </c>
      <c r="J36" s="23">
        <f>G36+H36+I36</f>
        <v>10160.11621</v>
      </c>
    </row>
    <row r="37" spans="1:10" ht="12.75">
      <c r="A37" s="18" t="s">
        <v>67</v>
      </c>
      <c r="B37" s="19" t="s">
        <v>34</v>
      </c>
      <c r="C37" s="2">
        <v>5</v>
      </c>
      <c r="D37" s="20">
        <v>3194.18</v>
      </c>
      <c r="E37" s="21">
        <v>715.069</v>
      </c>
      <c r="F37" s="21">
        <v>598.943</v>
      </c>
      <c r="G37" s="22">
        <f>CENIK!C102*D37*C37</f>
        <v>25553.440000000002</v>
      </c>
      <c r="H37" s="5">
        <f>CENIK!D102*E37*C37</f>
        <v>7830.00555</v>
      </c>
      <c r="I37" s="5">
        <f>CENIK!E102*F37*C37</f>
        <v>8325.3077</v>
      </c>
      <c r="J37" s="23">
        <f>G37+H37+I37</f>
        <v>41708.75325</v>
      </c>
    </row>
    <row r="38" spans="1:10" ht="12.75">
      <c r="A38" s="15" t="s">
        <v>68</v>
      </c>
      <c r="B38" s="16"/>
      <c r="D38" s="16"/>
      <c r="G38" s="16"/>
      <c r="J38" s="17"/>
    </row>
    <row r="39" spans="1:10" ht="12.75">
      <c r="A39" s="18" t="s">
        <v>67</v>
      </c>
      <c r="B39" s="19" t="s">
        <v>34</v>
      </c>
      <c r="C39" s="2">
        <v>5</v>
      </c>
      <c r="D39" s="20">
        <v>1829.18</v>
      </c>
      <c r="E39" s="21">
        <v>1040.2</v>
      </c>
      <c r="F39" s="21">
        <v>440.72</v>
      </c>
      <c r="G39" s="22">
        <f>CENIK!C104*D39*C39</f>
        <v>11889.670000000002</v>
      </c>
      <c r="H39" s="5">
        <f>CENIK!D104*E39*C39</f>
        <v>7801.500000000001</v>
      </c>
      <c r="I39" s="5">
        <f>CENIK!E104*F39*C39</f>
        <v>3746.1200000000003</v>
      </c>
      <c r="J39" s="23">
        <f>G39+H39+I39</f>
        <v>23437.29</v>
      </c>
    </row>
    <row r="40" spans="1:10" ht="12.75">
      <c r="A40" s="12" t="s">
        <v>99</v>
      </c>
      <c r="B40" s="13"/>
      <c r="C40" s="13"/>
      <c r="D40" s="13"/>
      <c r="E40" s="13"/>
      <c r="F40" s="13"/>
      <c r="G40" s="13"/>
      <c r="H40" s="13"/>
      <c r="I40" s="13"/>
      <c r="J40" s="14"/>
    </row>
    <row r="41" spans="1:10" ht="12.75">
      <c r="A41" s="24"/>
      <c r="B41" s="24"/>
      <c r="C41" s="24"/>
      <c r="D41" s="24"/>
      <c r="E41" s="24"/>
      <c r="F41" s="24"/>
      <c r="G41" s="24"/>
      <c r="H41" s="24"/>
      <c r="I41" s="24"/>
      <c r="J41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4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7" width="12.28125" style="0" bestFit="1" customWidth="1"/>
    <col min="8" max="9" width="11.28125" style="0" bestFit="1" customWidth="1"/>
    <col min="10" max="10" width="12.28125" style="0" bestFit="1" customWidth="1"/>
  </cols>
  <sheetData>
    <row r="1" spans="1:10" ht="12.75">
      <c r="A1" s="29" t="s">
        <v>156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104</v>
      </c>
    </row>
    <row r="3" spans="1:2" ht="12.75">
      <c r="A3" s="4" t="s">
        <v>73</v>
      </c>
      <c r="B3" s="25">
        <f>SUM(J6:J54)</f>
        <v>422964.70841595985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98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5" t="s">
        <v>11</v>
      </c>
      <c r="B8" s="16"/>
      <c r="D8" s="16"/>
      <c r="G8" s="16"/>
      <c r="J8" s="17"/>
    </row>
    <row r="9" spans="1:10" ht="12.75">
      <c r="A9" s="18" t="s">
        <v>9</v>
      </c>
      <c r="B9" s="19" t="s">
        <v>10</v>
      </c>
      <c r="C9" s="2">
        <v>1</v>
      </c>
      <c r="D9" s="20">
        <v>14</v>
      </c>
      <c r="E9" s="21">
        <v>0</v>
      </c>
      <c r="F9" s="21">
        <v>0</v>
      </c>
      <c r="G9" s="22">
        <f>CENIK!C9*D9*C9</f>
        <v>847</v>
      </c>
      <c r="H9" s="5">
        <f>CENIK!D9*E9*C9</f>
        <v>0</v>
      </c>
      <c r="I9" s="5">
        <f>CENIK!E9*F9*C9</f>
        <v>0</v>
      </c>
      <c r="J9" s="23">
        <f>G9+H9+I9</f>
        <v>847</v>
      </c>
    </row>
    <row r="10" spans="1:10" ht="12.75">
      <c r="A10" s="15" t="s">
        <v>12</v>
      </c>
      <c r="B10" s="16"/>
      <c r="D10" s="16"/>
      <c r="G10" s="16"/>
      <c r="J10" s="17"/>
    </row>
    <row r="11" spans="1:10" ht="12.75">
      <c r="A11" s="18" t="s">
        <v>9</v>
      </c>
      <c r="B11" s="19" t="s">
        <v>10</v>
      </c>
      <c r="C11" s="2">
        <v>1</v>
      </c>
      <c r="D11" s="20">
        <v>2</v>
      </c>
      <c r="E11" s="21">
        <v>0</v>
      </c>
      <c r="F11" s="21">
        <v>0</v>
      </c>
      <c r="G11" s="22">
        <f>CENIK!C11*D11*C11</f>
        <v>121</v>
      </c>
      <c r="H11" s="5">
        <f>CENIK!D11*E11*C11</f>
        <v>0</v>
      </c>
      <c r="I11" s="5">
        <f>CENIK!E11*F11*C11</f>
        <v>0</v>
      </c>
      <c r="J11" s="23">
        <f>G11+H11+I11</f>
        <v>121</v>
      </c>
    </row>
    <row r="12" spans="1:10" ht="12.75">
      <c r="A12" s="15" t="s">
        <v>14</v>
      </c>
      <c r="B12" s="16"/>
      <c r="D12" s="16"/>
      <c r="G12" s="16"/>
      <c r="J12" s="17"/>
    </row>
    <row r="13" spans="1:10" ht="12.75">
      <c r="A13" s="18" t="s">
        <v>9</v>
      </c>
      <c r="B13" s="19" t="s">
        <v>10</v>
      </c>
      <c r="C13" s="2">
        <v>1</v>
      </c>
      <c r="D13" s="20">
        <v>10</v>
      </c>
      <c r="E13" s="21">
        <v>0</v>
      </c>
      <c r="F13" s="21">
        <v>0</v>
      </c>
      <c r="G13" s="22">
        <f>CENIK!C15*D13*C13</f>
        <v>605</v>
      </c>
      <c r="H13" s="5">
        <f>CENIK!D15*E13*C13</f>
        <v>0</v>
      </c>
      <c r="I13" s="5">
        <f>CENIK!E15*F13*C13</f>
        <v>0</v>
      </c>
      <c r="J13" s="23">
        <f>G13+H13+I13</f>
        <v>605</v>
      </c>
    </row>
    <row r="14" spans="1:10" ht="12.75">
      <c r="A14" s="15" t="s">
        <v>26</v>
      </c>
      <c r="B14" s="16"/>
      <c r="D14" s="16"/>
      <c r="G14" s="16"/>
      <c r="J14" s="17"/>
    </row>
    <row r="15" spans="1:10" ht="12.75">
      <c r="A15" s="18" t="s">
        <v>16</v>
      </c>
      <c r="B15" s="19" t="s">
        <v>10</v>
      </c>
      <c r="C15" s="2">
        <v>1</v>
      </c>
      <c r="D15" s="20">
        <v>5</v>
      </c>
      <c r="E15" s="21">
        <v>0</v>
      </c>
      <c r="F15" s="21">
        <v>0</v>
      </c>
      <c r="G15" s="22">
        <f>CENIK!C33*D15*C15</f>
        <v>88.5</v>
      </c>
      <c r="H15" s="5">
        <f>CENIK!D33*E15*C15</f>
        <v>0</v>
      </c>
      <c r="I15" s="5">
        <f>CENIK!E33*F15*C15</f>
        <v>0</v>
      </c>
      <c r="J15" s="23">
        <f>G15+H15+I15</f>
        <v>88.5</v>
      </c>
    </row>
    <row r="16" spans="1:10" ht="12.75">
      <c r="A16" s="18" t="s">
        <v>17</v>
      </c>
      <c r="B16" s="19" t="s">
        <v>10</v>
      </c>
      <c r="C16" s="2">
        <v>2</v>
      </c>
      <c r="D16" s="20">
        <v>5</v>
      </c>
      <c r="E16" s="21">
        <v>0</v>
      </c>
      <c r="F16" s="21">
        <v>0</v>
      </c>
      <c r="G16" s="22">
        <f>CENIK!C34*D16*C16</f>
        <v>312</v>
      </c>
      <c r="H16" s="5">
        <f>CENIK!D34*E16*C16</f>
        <v>0</v>
      </c>
      <c r="I16" s="5">
        <f>CENIK!E34*F16*C16</f>
        <v>0</v>
      </c>
      <c r="J16" s="23">
        <f>G16+H16+I16</f>
        <v>312</v>
      </c>
    </row>
    <row r="17" spans="1:10" ht="12.75">
      <c r="A17" s="18" t="s">
        <v>18</v>
      </c>
      <c r="B17" s="19" t="s">
        <v>10</v>
      </c>
      <c r="C17" s="2">
        <v>2</v>
      </c>
      <c r="D17" s="20">
        <v>5</v>
      </c>
      <c r="E17" s="21">
        <v>0</v>
      </c>
      <c r="F17" s="21">
        <v>0</v>
      </c>
      <c r="G17" s="22">
        <f>CENIK!C35*D17*C17</f>
        <v>230</v>
      </c>
      <c r="H17" s="5">
        <f>CENIK!D35*E17*C17</f>
        <v>0</v>
      </c>
      <c r="I17" s="5">
        <f>CENIK!E35*F17*C17</f>
        <v>0</v>
      </c>
      <c r="J17" s="23">
        <f>G17+H17+I17</f>
        <v>230</v>
      </c>
    </row>
    <row r="18" spans="1:10" ht="12.75">
      <c r="A18" s="18" t="s">
        <v>19</v>
      </c>
      <c r="B18" s="19" t="s">
        <v>10</v>
      </c>
      <c r="C18" s="2">
        <v>15</v>
      </c>
      <c r="D18" s="20">
        <v>5</v>
      </c>
      <c r="E18" s="21">
        <v>0</v>
      </c>
      <c r="F18" s="21">
        <v>0</v>
      </c>
      <c r="G18" s="22">
        <f>CENIK!C36*D18*C18</f>
        <v>1642.5</v>
      </c>
      <c r="H18" s="5">
        <f>CENIK!D36*E18*C18</f>
        <v>0</v>
      </c>
      <c r="I18" s="5">
        <f>CENIK!E36*F18*C18</f>
        <v>0</v>
      </c>
      <c r="J18" s="23">
        <f>G18+H18+I18</f>
        <v>1642.5</v>
      </c>
    </row>
    <row r="19" spans="1:10" ht="12.75">
      <c r="A19" s="18" t="s">
        <v>20</v>
      </c>
      <c r="B19" s="19" t="s">
        <v>10</v>
      </c>
      <c r="C19" s="2">
        <v>15</v>
      </c>
      <c r="D19" s="20">
        <v>5</v>
      </c>
      <c r="E19" s="21">
        <v>0</v>
      </c>
      <c r="F19" s="21">
        <v>0</v>
      </c>
      <c r="G19" s="22">
        <f>CENIK!C37*D19*C19</f>
        <v>345</v>
      </c>
      <c r="H19" s="5">
        <f>CENIK!D37*E19*C19</f>
        <v>0</v>
      </c>
      <c r="I19" s="5">
        <f>CENIK!E37*F19*C19</f>
        <v>0</v>
      </c>
      <c r="J19" s="23">
        <f>G19+H19+I19</f>
        <v>345</v>
      </c>
    </row>
    <row r="20" spans="1:10" ht="12.75">
      <c r="A20" s="15" t="s">
        <v>27</v>
      </c>
      <c r="B20" s="16"/>
      <c r="D20" s="16"/>
      <c r="G20" s="16"/>
      <c r="J20" s="17"/>
    </row>
    <row r="21" spans="1:10" ht="12.75">
      <c r="A21" s="18" t="s">
        <v>28</v>
      </c>
      <c r="B21" s="19" t="s">
        <v>29</v>
      </c>
      <c r="C21" s="2">
        <v>2</v>
      </c>
      <c r="D21" s="20">
        <v>310.800641284134</v>
      </c>
      <c r="E21" s="21">
        <v>51.812575689959</v>
      </c>
      <c r="F21" s="21">
        <v>0</v>
      </c>
      <c r="G21" s="22">
        <f>CENIK!C39*D21*C21</f>
        <v>24242.45002016245</v>
      </c>
      <c r="H21" s="5">
        <f>CENIK!D39*E21*C21</f>
        <v>4041.380903816802</v>
      </c>
      <c r="I21" s="5">
        <f>CENIK!E39*F21*C21</f>
        <v>0</v>
      </c>
      <c r="J21" s="23">
        <f>G21+H21+I21</f>
        <v>28283.83092397925</v>
      </c>
    </row>
    <row r="22" spans="1:10" ht="12.75">
      <c r="A22" s="15" t="s">
        <v>30</v>
      </c>
      <c r="B22" s="16"/>
      <c r="D22" s="16"/>
      <c r="G22" s="16"/>
      <c r="J22" s="17"/>
    </row>
    <row r="23" spans="1:10" ht="12.75">
      <c r="A23" s="18" t="s">
        <v>28</v>
      </c>
      <c r="B23" s="19" t="s">
        <v>29</v>
      </c>
      <c r="C23" s="2">
        <v>2</v>
      </c>
      <c r="D23" s="20">
        <v>127.857507743341</v>
      </c>
      <c r="E23" s="21">
        <v>0</v>
      </c>
      <c r="F23" s="21">
        <v>0</v>
      </c>
      <c r="G23" s="22">
        <f>CENIK!C41*D23*C23</f>
        <v>9972.885603980598</v>
      </c>
      <c r="H23" s="5">
        <f>CENIK!D41*E23*C23</f>
        <v>0</v>
      </c>
      <c r="I23" s="5">
        <f>CENIK!E41*F23*C23</f>
        <v>0</v>
      </c>
      <c r="J23" s="23">
        <f>G23+H23+I23</f>
        <v>9972.885603980598</v>
      </c>
    </row>
    <row r="24" spans="1:10" ht="12.75">
      <c r="A24" s="15" t="s">
        <v>37</v>
      </c>
      <c r="B24" s="16"/>
      <c r="D24" s="16"/>
      <c r="G24" s="16"/>
      <c r="J24" s="17"/>
    </row>
    <row r="25" spans="1:10" ht="12.75">
      <c r="A25" s="18" t="s">
        <v>33</v>
      </c>
      <c r="B25" s="19" t="s">
        <v>34</v>
      </c>
      <c r="C25" s="2">
        <v>1</v>
      </c>
      <c r="D25" s="20">
        <v>858.469</v>
      </c>
      <c r="E25" s="21">
        <v>21.2523</v>
      </c>
      <c r="F25" s="21">
        <v>0</v>
      </c>
      <c r="G25" s="22">
        <f>CENIK!C51*D25*C25</f>
        <v>35197.229</v>
      </c>
      <c r="H25" s="5">
        <f>CENIK!D51*E25*C25</f>
        <v>871.3443000000001</v>
      </c>
      <c r="I25" s="5">
        <f>CENIK!E51*F25*C25</f>
        <v>0</v>
      </c>
      <c r="J25" s="23">
        <f>G25+H25+I25</f>
        <v>36068.5733</v>
      </c>
    </row>
    <row r="26" spans="1:10" ht="12.75">
      <c r="A26" s="15" t="s">
        <v>39</v>
      </c>
      <c r="B26" s="16"/>
      <c r="D26" s="16"/>
      <c r="G26" s="16"/>
      <c r="J26" s="17"/>
    </row>
    <row r="27" spans="1:10" ht="12.75">
      <c r="A27" s="18" t="s">
        <v>33</v>
      </c>
      <c r="B27" s="19" t="s">
        <v>34</v>
      </c>
      <c r="C27" s="2">
        <v>1</v>
      </c>
      <c r="D27" s="20">
        <v>85.1238</v>
      </c>
      <c r="E27" s="21">
        <v>0</v>
      </c>
      <c r="F27" s="21">
        <v>0</v>
      </c>
      <c r="G27" s="22">
        <f>CENIK!C55*D27*C27</f>
        <v>2638.8378000000002</v>
      </c>
      <c r="H27" s="5">
        <f>CENIK!D55*E27*C27</f>
        <v>0</v>
      </c>
      <c r="I27" s="5">
        <f>CENIK!E55*F27*C27</f>
        <v>0</v>
      </c>
      <c r="J27" s="23">
        <f>G27+H27+I27</f>
        <v>2638.8378000000002</v>
      </c>
    </row>
    <row r="28" spans="1:10" ht="12.75">
      <c r="A28" s="15" t="s">
        <v>43</v>
      </c>
      <c r="B28" s="16"/>
      <c r="D28" s="16"/>
      <c r="G28" s="16"/>
      <c r="J28" s="17"/>
    </row>
    <row r="29" spans="1:10" ht="12.75">
      <c r="A29" s="18" t="s">
        <v>41</v>
      </c>
      <c r="B29" s="19" t="s">
        <v>34</v>
      </c>
      <c r="C29" s="2">
        <v>2</v>
      </c>
      <c r="D29" s="20">
        <v>4.59924</v>
      </c>
      <c r="E29" s="21">
        <v>0</v>
      </c>
      <c r="F29" s="21">
        <v>0</v>
      </c>
      <c r="G29" s="22">
        <f>CENIK!C61*D29*C29</f>
        <v>1444.16136</v>
      </c>
      <c r="H29" s="5">
        <f>CENIK!D61*E29*C29</f>
        <v>0</v>
      </c>
      <c r="I29" s="5">
        <f>CENIK!E61*F29*C29</f>
        <v>0</v>
      </c>
      <c r="J29" s="23">
        <f>G29+H29+I29</f>
        <v>1444.16136</v>
      </c>
    </row>
    <row r="30" spans="1:10" ht="24">
      <c r="A30" s="15" t="s">
        <v>46</v>
      </c>
      <c r="B30" s="16"/>
      <c r="D30" s="16"/>
      <c r="G30" s="16"/>
      <c r="J30" s="17"/>
    </row>
    <row r="31" spans="1:10" ht="12.75">
      <c r="A31" s="18" t="s">
        <v>45</v>
      </c>
      <c r="B31" s="19" t="s">
        <v>34</v>
      </c>
      <c r="C31" s="2">
        <v>2</v>
      </c>
      <c r="D31" s="20">
        <v>147.518</v>
      </c>
      <c r="E31" s="21">
        <v>242.59</v>
      </c>
      <c r="F31" s="21">
        <v>0</v>
      </c>
      <c r="G31" s="22">
        <f>CENIK!C65*D31*C31</f>
        <v>899.8598</v>
      </c>
      <c r="H31" s="5">
        <f>CENIK!D65*E31*C31</f>
        <v>2634.5274</v>
      </c>
      <c r="I31" s="5">
        <f>CENIK!E65*F31*C31</f>
        <v>0</v>
      </c>
      <c r="J31" s="23">
        <f>G31+H31+I31</f>
        <v>3534.3872</v>
      </c>
    </row>
    <row r="32" spans="1:10" ht="24">
      <c r="A32" s="15" t="s">
        <v>48</v>
      </c>
      <c r="B32" s="16"/>
      <c r="D32" s="16"/>
      <c r="G32" s="16"/>
      <c r="J32" s="17"/>
    </row>
    <row r="33" spans="1:10" ht="12.75">
      <c r="A33" s="18" t="s">
        <v>45</v>
      </c>
      <c r="B33" s="19" t="s">
        <v>34</v>
      </c>
      <c r="C33" s="2">
        <v>2</v>
      </c>
      <c r="D33" s="20">
        <v>335.389</v>
      </c>
      <c r="E33" s="21">
        <v>0</v>
      </c>
      <c r="F33" s="21">
        <v>0</v>
      </c>
      <c r="G33" s="22">
        <f>CENIK!C69*D33*C33</f>
        <v>2045.8728999999998</v>
      </c>
      <c r="H33" s="5">
        <f>CENIK!D69*E33*C33</f>
        <v>0</v>
      </c>
      <c r="I33" s="5">
        <f>CENIK!E69*F33*C33</f>
        <v>0</v>
      </c>
      <c r="J33" s="23">
        <f>G33+H33+I33</f>
        <v>2045.8728999999998</v>
      </c>
    </row>
    <row r="34" spans="1:10" ht="12.75">
      <c r="A34" s="15" t="s">
        <v>49</v>
      </c>
      <c r="B34" s="16"/>
      <c r="D34" s="16"/>
      <c r="G34" s="16"/>
      <c r="J34" s="17"/>
    </row>
    <row r="35" spans="1:10" ht="12.75">
      <c r="A35" s="18" t="s">
        <v>50</v>
      </c>
      <c r="B35" s="19" t="s">
        <v>34</v>
      </c>
      <c r="C35" s="2">
        <v>1</v>
      </c>
      <c r="D35" s="20">
        <v>11.4107</v>
      </c>
      <c r="E35" s="21">
        <v>0</v>
      </c>
      <c r="F35" s="21">
        <v>0</v>
      </c>
      <c r="G35" s="22">
        <f>CENIK!C71*D35*C35</f>
        <v>1232.3556</v>
      </c>
      <c r="H35" s="5">
        <f>CENIK!D71*E35*C35</f>
        <v>0</v>
      </c>
      <c r="I35" s="5">
        <f>CENIK!E71*F35*C35</f>
        <v>0</v>
      </c>
      <c r="J35" s="23">
        <f>G35+H35+I35</f>
        <v>1232.3556</v>
      </c>
    </row>
    <row r="36" spans="1:10" ht="12.75">
      <c r="A36" s="18" t="s">
        <v>51</v>
      </c>
      <c r="B36" s="19" t="s">
        <v>34</v>
      </c>
      <c r="C36" s="2">
        <v>2</v>
      </c>
      <c r="D36" s="20">
        <v>11.4107</v>
      </c>
      <c r="E36" s="21">
        <v>0</v>
      </c>
      <c r="F36" s="21">
        <v>0</v>
      </c>
      <c r="G36" s="22">
        <f>CENIK!C72*D36*C36</f>
        <v>958.4988000000001</v>
      </c>
      <c r="H36" s="5">
        <f>CENIK!D72*E36*C36</f>
        <v>0</v>
      </c>
      <c r="I36" s="5">
        <f>CENIK!E72*F36*C36</f>
        <v>0</v>
      </c>
      <c r="J36" s="23">
        <f>G36+H36+I36</f>
        <v>958.4988000000001</v>
      </c>
    </row>
    <row r="37" spans="1:10" ht="12.75">
      <c r="A37" s="18" t="s">
        <v>52</v>
      </c>
      <c r="B37" s="19" t="s">
        <v>34</v>
      </c>
      <c r="C37" s="2">
        <v>23</v>
      </c>
      <c r="D37" s="20">
        <v>11.4107</v>
      </c>
      <c r="E37" s="21">
        <v>0</v>
      </c>
      <c r="F37" s="21">
        <v>0</v>
      </c>
      <c r="G37" s="22">
        <f>CENIK!C73*D37*C37</f>
        <v>1574.6766000000002</v>
      </c>
      <c r="H37" s="5">
        <f>CENIK!D73*E37*C37</f>
        <v>0</v>
      </c>
      <c r="I37" s="5">
        <f>CENIK!E73*F37*C37</f>
        <v>0</v>
      </c>
      <c r="J37" s="23">
        <f>G37+H37+I37</f>
        <v>1574.6766000000002</v>
      </c>
    </row>
    <row r="38" spans="1:10" ht="12.75">
      <c r="A38" s="15" t="s">
        <v>53</v>
      </c>
      <c r="B38" s="16"/>
      <c r="D38" s="16"/>
      <c r="G38" s="16"/>
      <c r="J38" s="17"/>
    </row>
    <row r="39" spans="1:10" ht="12.75">
      <c r="A39" s="18" t="s">
        <v>50</v>
      </c>
      <c r="B39" s="19" t="s">
        <v>34</v>
      </c>
      <c r="C39" s="2">
        <v>1</v>
      </c>
      <c r="D39" s="20">
        <v>68.9754</v>
      </c>
      <c r="E39" s="21">
        <v>0</v>
      </c>
      <c r="F39" s="21">
        <v>0</v>
      </c>
      <c r="G39" s="22">
        <f>CENIK!C75*D39*C39</f>
        <v>7449.343199999999</v>
      </c>
      <c r="H39" s="5">
        <f>CENIK!D75*E39*C39</f>
        <v>0</v>
      </c>
      <c r="I39" s="5">
        <f>CENIK!E75*F39*C39</f>
        <v>0</v>
      </c>
      <c r="J39" s="23">
        <f>G39+H39+I39</f>
        <v>7449.343199999999</v>
      </c>
    </row>
    <row r="40" spans="1:10" ht="12.75">
      <c r="A40" s="18" t="s">
        <v>51</v>
      </c>
      <c r="B40" s="19" t="s">
        <v>34</v>
      </c>
      <c r="C40" s="2">
        <v>2</v>
      </c>
      <c r="D40" s="20">
        <v>68.9754</v>
      </c>
      <c r="E40" s="21">
        <v>0</v>
      </c>
      <c r="F40" s="21">
        <v>0</v>
      </c>
      <c r="G40" s="22">
        <f>CENIK!C76*D40*C40</f>
        <v>5793.933599999999</v>
      </c>
      <c r="H40" s="5">
        <f>CENIK!D76*E40*C40</f>
        <v>0</v>
      </c>
      <c r="I40" s="5">
        <f>CENIK!E76*F40*C40</f>
        <v>0</v>
      </c>
      <c r="J40" s="23">
        <f>G40+H40+I40</f>
        <v>5793.933599999999</v>
      </c>
    </row>
    <row r="41" spans="1:10" ht="12.75">
      <c r="A41" s="18" t="s">
        <v>52</v>
      </c>
      <c r="B41" s="19" t="s">
        <v>34</v>
      </c>
      <c r="C41" s="2">
        <v>23</v>
      </c>
      <c r="D41" s="20">
        <v>68.9754</v>
      </c>
      <c r="E41" s="21">
        <v>0</v>
      </c>
      <c r="F41" s="21">
        <v>0</v>
      </c>
      <c r="G41" s="22">
        <f>CENIK!C77*D41*C41</f>
        <v>9518.6052</v>
      </c>
      <c r="H41" s="5">
        <f>CENIK!D77*E41*C41</f>
        <v>0</v>
      </c>
      <c r="I41" s="5">
        <f>CENIK!E77*F41*C41</f>
        <v>0</v>
      </c>
      <c r="J41" s="23">
        <f>G41+H41+I41</f>
        <v>9518.6052</v>
      </c>
    </row>
    <row r="42" spans="1:10" ht="24">
      <c r="A42" s="15" t="s">
        <v>61</v>
      </c>
      <c r="B42" s="16"/>
      <c r="D42" s="16"/>
      <c r="G42" s="16"/>
      <c r="J42" s="17"/>
    </row>
    <row r="43" spans="1:10" ht="12.75">
      <c r="A43" s="18" t="s">
        <v>45</v>
      </c>
      <c r="B43" s="19" t="s">
        <v>34</v>
      </c>
      <c r="C43" s="2">
        <v>2</v>
      </c>
      <c r="D43" s="20">
        <v>125.728</v>
      </c>
      <c r="E43" s="21">
        <v>42.9919</v>
      </c>
      <c r="F43" s="21">
        <v>0</v>
      </c>
      <c r="G43" s="22">
        <f>CENIK!C93*D43*C43</f>
        <v>854.9504</v>
      </c>
      <c r="H43" s="5">
        <f>CENIK!D93*E43*C43</f>
        <v>472.9109</v>
      </c>
      <c r="I43" s="5">
        <f>CENIK!E93*F43*C43</f>
        <v>0</v>
      </c>
      <c r="J43" s="23">
        <f>G43+H43+I43</f>
        <v>1327.8613</v>
      </c>
    </row>
    <row r="44" spans="1:10" ht="24">
      <c r="A44" s="15" t="s">
        <v>62</v>
      </c>
      <c r="B44" s="16"/>
      <c r="D44" s="16"/>
      <c r="G44" s="16"/>
      <c r="J44" s="17"/>
    </row>
    <row r="45" spans="1:10" ht="12.75">
      <c r="A45" s="18" t="s">
        <v>45</v>
      </c>
      <c r="B45" s="19" t="s">
        <v>34</v>
      </c>
      <c r="C45" s="2">
        <v>2</v>
      </c>
      <c r="D45" s="20">
        <v>285.245</v>
      </c>
      <c r="E45" s="21">
        <v>43.5037</v>
      </c>
      <c r="F45" s="21">
        <v>0</v>
      </c>
      <c r="G45" s="22">
        <f>CENIK!C95*D45*C45</f>
        <v>1939.666</v>
      </c>
      <c r="H45" s="5">
        <f>CENIK!D95*E45*C45</f>
        <v>478.5407</v>
      </c>
      <c r="I45" s="5">
        <f>CENIK!E95*F45*C45</f>
        <v>0</v>
      </c>
      <c r="J45" s="23">
        <f>G45+H45+I45</f>
        <v>2418.2066999999997</v>
      </c>
    </row>
    <row r="46" spans="1:10" ht="24">
      <c r="A46" s="15" t="s">
        <v>63</v>
      </c>
      <c r="B46" s="16"/>
      <c r="D46" s="16"/>
      <c r="G46" s="16"/>
      <c r="J46" s="17"/>
    </row>
    <row r="47" spans="1:10" ht="12.75">
      <c r="A47" s="18" t="s">
        <v>45</v>
      </c>
      <c r="B47" s="19" t="s">
        <v>34</v>
      </c>
      <c r="C47" s="2">
        <v>2</v>
      </c>
      <c r="D47" s="20">
        <v>1615.57</v>
      </c>
      <c r="E47" s="21">
        <v>556.364</v>
      </c>
      <c r="F47" s="21">
        <v>0</v>
      </c>
      <c r="G47" s="22">
        <f>CENIK!C97*D47*C47</f>
        <v>10985.875999999998</v>
      </c>
      <c r="H47" s="5">
        <f>CENIK!D97*E47*C47</f>
        <v>6120.004000000001</v>
      </c>
      <c r="I47" s="5">
        <f>CENIK!E97*F47*C47</f>
        <v>0</v>
      </c>
      <c r="J47" s="23">
        <f>G47+H47+I47</f>
        <v>17105.879999999997</v>
      </c>
    </row>
    <row r="48" spans="1:10" ht="12.75">
      <c r="A48" s="15" t="s">
        <v>65</v>
      </c>
      <c r="B48" s="16"/>
      <c r="D48" s="16"/>
      <c r="G48" s="16"/>
      <c r="J48" s="17"/>
    </row>
    <row r="49" spans="1:10" ht="12.75">
      <c r="A49" s="18" t="s">
        <v>66</v>
      </c>
      <c r="B49" s="19" t="s">
        <v>34</v>
      </c>
      <c r="C49" s="2">
        <v>1</v>
      </c>
      <c r="D49" s="20">
        <v>9868.43</v>
      </c>
      <c r="E49" s="21">
        <v>27.5494</v>
      </c>
      <c r="F49" s="21">
        <v>0</v>
      </c>
      <c r="G49" s="22">
        <f>CENIK!C101*D49*C49</f>
        <v>21118.4402</v>
      </c>
      <c r="H49" s="5">
        <f>CENIK!D101*E49*C49</f>
        <v>59.782197999999994</v>
      </c>
      <c r="I49" s="5">
        <f>CENIK!E101*F49*C49</f>
        <v>0</v>
      </c>
      <c r="J49" s="23">
        <f>G49+H49+I49</f>
        <v>21178.222398</v>
      </c>
    </row>
    <row r="50" spans="1:10" ht="12.75">
      <c r="A50" s="18" t="s">
        <v>67</v>
      </c>
      <c r="B50" s="19" t="s">
        <v>34</v>
      </c>
      <c r="C50" s="2">
        <v>5</v>
      </c>
      <c r="D50" s="20">
        <v>9868.43</v>
      </c>
      <c r="E50" s="21">
        <v>27.5494</v>
      </c>
      <c r="F50" s="21">
        <v>0</v>
      </c>
      <c r="G50" s="22">
        <f>CENIK!C102*D50*C50</f>
        <v>78947.44</v>
      </c>
      <c r="H50" s="5">
        <f>CENIK!D102*E50*C50</f>
        <v>301.66593</v>
      </c>
      <c r="I50" s="5">
        <f>CENIK!E102*F50*C50</f>
        <v>0</v>
      </c>
      <c r="J50" s="23">
        <f>G50+H50+I50</f>
        <v>79249.10593</v>
      </c>
    </row>
    <row r="51" spans="1:10" ht="12.75">
      <c r="A51" s="15" t="s">
        <v>68</v>
      </c>
      <c r="B51" s="16"/>
      <c r="D51" s="16"/>
      <c r="G51" s="16"/>
      <c r="J51" s="17"/>
    </row>
    <row r="52" spans="1:10" ht="12.75">
      <c r="A52" s="18" t="s">
        <v>67</v>
      </c>
      <c r="B52" s="19" t="s">
        <v>34</v>
      </c>
      <c r="C52" s="2">
        <v>5</v>
      </c>
      <c r="D52" s="20">
        <v>20432.8</v>
      </c>
      <c r="E52" s="21">
        <v>5116.45</v>
      </c>
      <c r="F52" s="21">
        <v>1857.87</v>
      </c>
      <c r="G52" s="22">
        <f>CENIK!C104*D52*C52</f>
        <v>132813.2</v>
      </c>
      <c r="H52" s="5">
        <f>CENIK!D104*E52*C52</f>
        <v>38373.375</v>
      </c>
      <c r="I52" s="5">
        <f>CENIK!E104*F52*C52</f>
        <v>15791.895</v>
      </c>
      <c r="J52" s="23">
        <f>G52+H52+I52</f>
        <v>186978.47</v>
      </c>
    </row>
    <row r="53" spans="1:10" ht="12.75">
      <c r="A53" s="12" t="s">
        <v>99</v>
      </c>
      <c r="B53" s="13"/>
      <c r="C53" s="13"/>
      <c r="D53" s="13"/>
      <c r="E53" s="13"/>
      <c r="F53" s="13"/>
      <c r="G53" s="13"/>
      <c r="H53" s="13"/>
      <c r="I53" s="13"/>
      <c r="J53" s="14"/>
    </row>
    <row r="54" spans="1:10" ht="12.75">
      <c r="A54" s="24"/>
      <c r="B54" s="24"/>
      <c r="C54" s="24"/>
      <c r="D54" s="24"/>
      <c r="E54" s="24"/>
      <c r="F54" s="24"/>
      <c r="G54" s="24"/>
      <c r="H54" s="24"/>
      <c r="I54" s="24"/>
      <c r="J54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25.00390625" style="0" customWidth="1"/>
    <col min="3" max="3" width="8.28125" style="0" bestFit="1" customWidth="1"/>
    <col min="4" max="4" width="12.28125" style="0" bestFit="1" customWidth="1"/>
    <col min="7" max="7" width="12.28125" style="0" bestFit="1" customWidth="1"/>
  </cols>
  <sheetData>
    <row r="1" spans="1:7" ht="12.75">
      <c r="A1" s="4" t="s">
        <v>76</v>
      </c>
      <c r="B1" s="4" t="s">
        <v>74</v>
      </c>
      <c r="C1" s="4" t="s">
        <v>77</v>
      </c>
      <c r="D1" s="4" t="s">
        <v>78</v>
      </c>
      <c r="F1" s="4" t="s">
        <v>163</v>
      </c>
      <c r="G1" s="4" t="s">
        <v>78</v>
      </c>
    </row>
    <row r="2" spans="1:7" ht="12.75">
      <c r="A2" s="4" t="s">
        <v>86</v>
      </c>
      <c r="B2" s="4" t="s">
        <v>87</v>
      </c>
      <c r="C2" s="4" t="s">
        <v>88</v>
      </c>
      <c r="D2" s="5">
        <f>SUM('Areál MŠ (1)'!J8:J8)</f>
        <v>544.5</v>
      </c>
      <c r="F2" s="4" t="s">
        <v>88</v>
      </c>
      <c r="G2" s="5">
        <f>SUMIF(C2:C175,10201,D2:D175)</f>
        <v>6171</v>
      </c>
    </row>
    <row r="3" spans="1:7" ht="12.75">
      <c r="A3" s="4" t="s">
        <v>86</v>
      </c>
      <c r="B3" s="4" t="s">
        <v>87</v>
      </c>
      <c r="C3" s="4" t="s">
        <v>89</v>
      </c>
      <c r="D3" s="5">
        <f>SUM('Areál MŠ (1)'!J10:J10)</f>
        <v>484</v>
      </c>
      <c r="F3" s="4" t="s">
        <v>102</v>
      </c>
      <c r="G3" s="5">
        <f>SUMIF(C2:C175,10202,D2:D175)</f>
        <v>1875.5</v>
      </c>
    </row>
    <row r="4" spans="1:7" ht="12.75">
      <c r="A4" s="4" t="s">
        <v>86</v>
      </c>
      <c r="B4" s="4" t="s">
        <v>87</v>
      </c>
      <c r="C4" s="4" t="s">
        <v>90</v>
      </c>
      <c r="D4" s="5">
        <f>SUM('Areál MŠ (1)'!J12:J19)</f>
        <v>764.1</v>
      </c>
      <c r="F4" s="4" t="s">
        <v>130</v>
      </c>
      <c r="G4" s="5">
        <f>SUMIF(C2:C175,10203,D2:D175)</f>
        <v>786.5</v>
      </c>
    </row>
    <row r="5" spans="1:7" ht="12.75">
      <c r="A5" s="4" t="s">
        <v>86</v>
      </c>
      <c r="B5" s="4" t="s">
        <v>87</v>
      </c>
      <c r="C5" s="4" t="s">
        <v>91</v>
      </c>
      <c r="D5" s="5">
        <f>SUM('Areál MŠ (1)'!J21:J25)</f>
        <v>656.1</v>
      </c>
      <c r="F5" s="4" t="s">
        <v>89</v>
      </c>
      <c r="G5" s="5">
        <f>SUMIF(C2:C175,10206,D2:D175)</f>
        <v>3085.5</v>
      </c>
    </row>
    <row r="6" spans="1:7" ht="12.75">
      <c r="A6" s="4" t="s">
        <v>86</v>
      </c>
      <c r="B6" s="4" t="s">
        <v>87</v>
      </c>
      <c r="C6" s="4" t="s">
        <v>92</v>
      </c>
      <c r="D6" s="5">
        <f>SUM('Areál MŠ (1)'!J27:J27)</f>
        <v>129.92941000000002</v>
      </c>
      <c r="F6" s="4" t="s">
        <v>90</v>
      </c>
      <c r="G6" s="5">
        <f>SUMIF(C2:C175,10301,D2:D175)</f>
        <v>46018.299999999996</v>
      </c>
    </row>
    <row r="7" spans="1:7" ht="12.75">
      <c r="A7" s="4" t="s">
        <v>86</v>
      </c>
      <c r="B7" s="4" t="s">
        <v>87</v>
      </c>
      <c r="C7" s="4" t="s">
        <v>93</v>
      </c>
      <c r="D7" s="5">
        <f>SUM('Areál MŠ (1)'!J29:J29)</f>
        <v>585.2111249999999</v>
      </c>
      <c r="F7" s="4" t="s">
        <v>91</v>
      </c>
      <c r="G7" s="5">
        <f>SUMIF(C2:C175,10302,D2:D175)</f>
        <v>6422.1</v>
      </c>
    </row>
    <row r="8" spans="1:7" ht="12.75">
      <c r="A8" s="4" t="s">
        <v>86</v>
      </c>
      <c r="B8" s="4" t="s">
        <v>87</v>
      </c>
      <c r="C8" s="4" t="s">
        <v>94</v>
      </c>
      <c r="D8" s="5">
        <f>SUM('Areál MŠ (1)'!J31:J33)</f>
        <v>2392.8399</v>
      </c>
      <c r="F8" s="4" t="s">
        <v>114</v>
      </c>
      <c r="G8" s="5">
        <f>SUMIF(C2:C175,20101,D2:D175)</f>
        <v>152372.18306540325</v>
      </c>
    </row>
    <row r="9" spans="1:7" ht="12.75">
      <c r="A9" s="4" t="s">
        <v>86</v>
      </c>
      <c r="B9" s="4" t="s">
        <v>87</v>
      </c>
      <c r="C9" s="4" t="s">
        <v>95</v>
      </c>
      <c r="D9" s="5">
        <f>SUM('Areál MŠ (1)'!J35:J37)</f>
        <v>35395.14</v>
      </c>
      <c r="F9" s="4" t="s">
        <v>106</v>
      </c>
      <c r="G9" s="5">
        <f>SUMIF(C2:C175,20102,D2:D175)</f>
        <v>43673.55673610575</v>
      </c>
    </row>
    <row r="10" spans="1:7" ht="12.75">
      <c r="A10" s="4" t="s">
        <v>86</v>
      </c>
      <c r="B10" s="4" t="s">
        <v>87</v>
      </c>
      <c r="C10" s="4" t="s">
        <v>96</v>
      </c>
      <c r="D10" s="5">
        <f>SUM('Areál MŠ (1)'!J39:J39)</f>
        <v>387.65508</v>
      </c>
      <c r="F10" s="4" t="s">
        <v>107</v>
      </c>
      <c r="G10" s="5">
        <f>SUMIF(C2:C175,20202,D2:D175)</f>
        <v>5277.3284</v>
      </c>
    </row>
    <row r="11" spans="1:7" ht="12.75">
      <c r="A11" s="4" t="s">
        <v>86</v>
      </c>
      <c r="B11" s="4" t="s">
        <v>87</v>
      </c>
      <c r="C11" s="4" t="s">
        <v>97</v>
      </c>
      <c r="D11" s="5">
        <f>SUM('Areál MŠ (1)'!J41:J42)</f>
        <v>59934.48560000001</v>
      </c>
      <c r="F11" s="4" t="s">
        <v>131</v>
      </c>
      <c r="G11" s="5">
        <f>SUMIF(C2:C175,20300,D2:D175)</f>
        <v>1849.3577</v>
      </c>
    </row>
    <row r="12" spans="1:7" ht="12.75">
      <c r="A12" s="4" t="s">
        <v>86</v>
      </c>
      <c r="B12" s="4" t="s">
        <v>101</v>
      </c>
      <c r="C12" s="4" t="s">
        <v>102</v>
      </c>
      <c r="D12" s="5">
        <f>SUM('Autokemp Bučnice (2)'!J8:J8)</f>
        <v>60.5</v>
      </c>
      <c r="F12" s="4" t="s">
        <v>92</v>
      </c>
      <c r="G12" s="5">
        <f>SUMIF(C2:C175,20301,D2:D175)</f>
        <v>105547.95639999997</v>
      </c>
    </row>
    <row r="13" spans="1:7" ht="12.75">
      <c r="A13" s="4" t="s">
        <v>86</v>
      </c>
      <c r="B13" s="4" t="s">
        <v>101</v>
      </c>
      <c r="C13" s="4" t="s">
        <v>96</v>
      </c>
      <c r="D13" s="5">
        <f>SUM('Autokemp Bučnice (2)'!J10:J10)</f>
        <v>1504.7346</v>
      </c>
      <c r="F13" s="4" t="s">
        <v>115</v>
      </c>
      <c r="G13" s="5">
        <f>SUMIF(C2:C175,20302,D2:D175)</f>
        <v>10807.4277</v>
      </c>
    </row>
    <row r="14" spans="1:7" ht="12.75">
      <c r="A14" s="4" t="s">
        <v>86</v>
      </c>
      <c r="B14" s="4" t="s">
        <v>101</v>
      </c>
      <c r="C14" s="4" t="s">
        <v>97</v>
      </c>
      <c r="D14" s="5">
        <f>SUM('Autokemp Bučnice (2)'!J12:J13)</f>
        <v>150507.21600000001</v>
      </c>
      <c r="F14" s="4" t="s">
        <v>132</v>
      </c>
      <c r="G14" s="5">
        <f>SUMIF(C2:C175,20303,D2:D175)</f>
        <v>10602.88908</v>
      </c>
    </row>
    <row r="15" spans="1:7" ht="12.75">
      <c r="A15" s="4" t="s">
        <v>86</v>
      </c>
      <c r="B15" s="4" t="s">
        <v>105</v>
      </c>
      <c r="C15" s="4" t="s">
        <v>88</v>
      </c>
      <c r="D15" s="5">
        <f>SUM('Bohdašín (3)'!J9:J9)</f>
        <v>60.5</v>
      </c>
      <c r="F15" s="4" t="s">
        <v>124</v>
      </c>
      <c r="G15" s="5">
        <f>SUMIF(C2:C175,20306,D2:D175)</f>
        <v>58793.108799999995</v>
      </c>
    </row>
    <row r="16" spans="1:7" ht="12.75">
      <c r="A16" s="4" t="s">
        <v>86</v>
      </c>
      <c r="B16" s="4" t="s">
        <v>105</v>
      </c>
      <c r="C16" s="4" t="s">
        <v>102</v>
      </c>
      <c r="D16" s="5">
        <f>SUM('Bohdašín (3)'!J11:J11)</f>
        <v>60.5</v>
      </c>
      <c r="F16" s="4" t="s">
        <v>93</v>
      </c>
      <c r="G16" s="5">
        <f>SUMIF(C2:C175,20311,D2:D175)</f>
        <v>8444.589206199998</v>
      </c>
    </row>
    <row r="17" spans="1:7" ht="12.75">
      <c r="A17" s="4" t="s">
        <v>86</v>
      </c>
      <c r="B17" s="4" t="s">
        <v>105</v>
      </c>
      <c r="C17" s="4" t="s">
        <v>106</v>
      </c>
      <c r="D17" s="5">
        <f>SUM('Bohdašín (3)'!J13:J13)</f>
        <v>8822.417111379767</v>
      </c>
      <c r="F17" s="4" t="s">
        <v>141</v>
      </c>
      <c r="G17" s="5">
        <f>SUMIF(C2:C175,20312,D2:D175)</f>
        <v>347.109249</v>
      </c>
    </row>
    <row r="18" spans="1:7" ht="12.75">
      <c r="A18" s="4" t="s">
        <v>86</v>
      </c>
      <c r="B18" s="4" t="s">
        <v>105</v>
      </c>
      <c r="C18" s="4" t="s">
        <v>107</v>
      </c>
      <c r="D18" s="5">
        <f>SUM('Bohdašín (3)'!J15:J15)</f>
        <v>2307.0975</v>
      </c>
      <c r="F18" s="4" t="s">
        <v>108</v>
      </c>
      <c r="G18" s="5">
        <f>SUMIF(C2:C175,20313,D2:D175)</f>
        <v>7075.2766790000005</v>
      </c>
    </row>
    <row r="19" spans="1:7" ht="12.75">
      <c r="A19" s="4" t="s">
        <v>86</v>
      </c>
      <c r="B19" s="4" t="s">
        <v>105</v>
      </c>
      <c r="C19" s="4" t="s">
        <v>93</v>
      </c>
      <c r="D19" s="5">
        <f>SUM('Bohdašín (3)'!J17:J17)</f>
        <v>587.5650959999999</v>
      </c>
      <c r="F19" s="4" t="s">
        <v>94</v>
      </c>
      <c r="G19" s="5">
        <f>SUMIF(C2:C175,20800,D2:D175)</f>
        <v>64299.889500000005</v>
      </c>
    </row>
    <row r="20" spans="1:7" ht="12.75">
      <c r="A20" s="4" t="s">
        <v>86</v>
      </c>
      <c r="B20" s="4" t="s">
        <v>105</v>
      </c>
      <c r="C20" s="4" t="s">
        <v>108</v>
      </c>
      <c r="D20" s="5">
        <f>SUM('Bohdašín (3)'!J19:J19)</f>
        <v>186.46724</v>
      </c>
      <c r="F20" s="4" t="s">
        <v>95</v>
      </c>
      <c r="G20" s="5">
        <f>SUMIF(C2:C175,20803,D2:D175)</f>
        <v>147021.732</v>
      </c>
    </row>
    <row r="21" spans="1:7" ht="12.75">
      <c r="A21" s="4" t="s">
        <v>86</v>
      </c>
      <c r="B21" s="4" t="s">
        <v>105</v>
      </c>
      <c r="C21" s="4" t="s">
        <v>109</v>
      </c>
      <c r="D21" s="5">
        <f>SUM('Bohdašín (3)'!J21:J21)</f>
        <v>1175.5839999999998</v>
      </c>
      <c r="F21" s="4" t="s">
        <v>150</v>
      </c>
      <c r="G21" s="5">
        <f>SUMIF(C2:C175,20804,D2:D175)</f>
        <v>4911.72626</v>
      </c>
    </row>
    <row r="22" spans="1:7" ht="12.75">
      <c r="A22" s="4" t="s">
        <v>86</v>
      </c>
      <c r="B22" s="4" t="s">
        <v>105</v>
      </c>
      <c r="C22" s="4" t="s">
        <v>96</v>
      </c>
      <c r="D22" s="5">
        <f>SUM('Bohdašín (3)'!J23:J23)</f>
        <v>271.5852</v>
      </c>
      <c r="F22" s="4" t="s">
        <v>138</v>
      </c>
      <c r="G22" s="5">
        <f>SUMIF(C2:C175,20805,D2:D175)</f>
        <v>4465.55255</v>
      </c>
    </row>
    <row r="23" spans="1:7" ht="12.75">
      <c r="A23" s="4" t="s">
        <v>86</v>
      </c>
      <c r="B23" s="4" t="s">
        <v>105</v>
      </c>
      <c r="C23" s="4" t="s">
        <v>110</v>
      </c>
      <c r="D23" s="5">
        <f>SUM('Bohdašín (3)'!J25:J25)</f>
        <v>159.19343999999998</v>
      </c>
      <c r="F23" s="4" t="s">
        <v>133</v>
      </c>
      <c r="G23" s="5">
        <f>SUMIF(C2:C175,20900,D2:D175)</f>
        <v>6138.260312</v>
      </c>
    </row>
    <row r="24" spans="1:7" ht="12.75">
      <c r="A24" s="4" t="s">
        <v>86</v>
      </c>
      <c r="B24" s="4" t="s">
        <v>105</v>
      </c>
      <c r="C24" s="4" t="s">
        <v>111</v>
      </c>
      <c r="D24" s="5">
        <f>SUM('Bohdašín (3)'!J27:J27)</f>
        <v>19007.2875</v>
      </c>
      <c r="F24" s="4" t="s">
        <v>109</v>
      </c>
      <c r="G24" s="5">
        <f>SUMIF(C2:C175,21701,D2:D175)</f>
        <v>45212.06952</v>
      </c>
    </row>
    <row r="25" spans="1:7" ht="12.75">
      <c r="A25" s="4" t="s">
        <v>86</v>
      </c>
      <c r="B25" s="4" t="s">
        <v>113</v>
      </c>
      <c r="C25" s="4" t="s">
        <v>88</v>
      </c>
      <c r="D25" s="5">
        <f>SUM('Horní Teplice (4)'!J9:J9)</f>
        <v>302.5</v>
      </c>
      <c r="F25" s="4" t="s">
        <v>96</v>
      </c>
      <c r="G25" s="5">
        <f>SUMIF(C2:C175,21702,D2:D175)</f>
        <v>5315.417879999999</v>
      </c>
    </row>
    <row r="26" spans="1:7" ht="12.75">
      <c r="A26" s="4" t="s">
        <v>86</v>
      </c>
      <c r="B26" s="4" t="s">
        <v>113</v>
      </c>
      <c r="C26" s="4" t="s">
        <v>114</v>
      </c>
      <c r="D26" s="5">
        <f>SUM('Horní Teplice (4)'!J11:J11)</f>
        <v>22437.363868383283</v>
      </c>
      <c r="F26" s="4" t="s">
        <v>110</v>
      </c>
      <c r="G26" s="5">
        <f>SUMIF(C2:C175,21703,D2:D175)</f>
        <v>32964.69614</v>
      </c>
    </row>
    <row r="27" spans="1:7" ht="12.75">
      <c r="A27" s="4" t="s">
        <v>86</v>
      </c>
      <c r="B27" s="4" t="s">
        <v>113</v>
      </c>
      <c r="C27" s="4" t="s">
        <v>107</v>
      </c>
      <c r="D27" s="5">
        <f>SUM('Horní Teplice (4)'!J13:J13)</f>
        <v>981.1717</v>
      </c>
      <c r="F27" s="4" t="s">
        <v>97</v>
      </c>
      <c r="G27" s="5">
        <f>SUMIF(C2:C175,50200,D2:D175)</f>
        <v>968911.4082680001</v>
      </c>
    </row>
    <row r="28" spans="1:7" ht="12.75">
      <c r="A28" s="4" t="s">
        <v>86</v>
      </c>
      <c r="B28" s="4" t="s">
        <v>113</v>
      </c>
      <c r="C28" s="4" t="s">
        <v>92</v>
      </c>
      <c r="D28" s="5">
        <f>SUM('Horní Teplice (4)'!J15:J15)</f>
        <v>4985.805</v>
      </c>
      <c r="F28" s="4" t="s">
        <v>111</v>
      </c>
      <c r="G28" s="5">
        <f>SUMIF(C2:C175,50300,D2:D175)</f>
        <v>609408.06485</v>
      </c>
    </row>
    <row r="29" spans="1:7" ht="12.75">
      <c r="A29" s="4" t="s">
        <v>86</v>
      </c>
      <c r="B29" s="4" t="s">
        <v>113</v>
      </c>
      <c r="C29" s="4" t="s">
        <v>115</v>
      </c>
      <c r="D29" s="5">
        <f>SUM('Horní Teplice (4)'!J17:J17)</f>
        <v>1080.9421000000002</v>
      </c>
      <c r="F29" s="4" t="s">
        <v>116</v>
      </c>
      <c r="G29" s="5">
        <f>SUMIF(C2:C175,50500,D2:D175)</f>
        <v>25879.17645</v>
      </c>
    </row>
    <row r="30" spans="1:4" ht="12.75">
      <c r="A30" s="4" t="s">
        <v>86</v>
      </c>
      <c r="B30" s="4" t="s">
        <v>113</v>
      </c>
      <c r="C30" s="4" t="s">
        <v>93</v>
      </c>
      <c r="D30" s="5">
        <f>SUM('Horní Teplice (4)'!J19:J19)</f>
        <v>483.39206</v>
      </c>
    </row>
    <row r="31" spans="1:4" ht="12.75">
      <c r="A31" s="4" t="s">
        <v>86</v>
      </c>
      <c r="B31" s="4" t="s">
        <v>113</v>
      </c>
      <c r="C31" s="4" t="s">
        <v>94</v>
      </c>
      <c r="D31" s="5">
        <f>SUM('Horní Teplice (4)'!J21:J23)</f>
        <v>13644.807</v>
      </c>
    </row>
    <row r="32" spans="1:4" ht="12.75">
      <c r="A32" s="4" t="s">
        <v>86</v>
      </c>
      <c r="B32" s="4" t="s">
        <v>113</v>
      </c>
      <c r="C32" s="4" t="s">
        <v>109</v>
      </c>
      <c r="D32" s="5">
        <f>SUM('Horní Teplice (4)'!J25:J25)</f>
        <v>29997.879999999997</v>
      </c>
    </row>
    <row r="33" spans="1:4" ht="12.75">
      <c r="A33" s="4" t="s">
        <v>86</v>
      </c>
      <c r="B33" s="4" t="s">
        <v>113</v>
      </c>
      <c r="C33" s="4" t="s">
        <v>110</v>
      </c>
      <c r="D33" s="5">
        <f>SUM('Horní Teplice (4)'!J27:J27)</f>
        <v>13755.706</v>
      </c>
    </row>
    <row r="34" spans="1:4" ht="12.75">
      <c r="A34" s="4" t="s">
        <v>86</v>
      </c>
      <c r="B34" s="4" t="s">
        <v>113</v>
      </c>
      <c r="C34" s="4" t="s">
        <v>97</v>
      </c>
      <c r="D34" s="5">
        <f>SUM('Horní Teplice (4)'!J29:J30)</f>
        <v>2065.4328800000003</v>
      </c>
    </row>
    <row r="35" spans="1:4" ht="12.75">
      <c r="A35" s="4" t="s">
        <v>86</v>
      </c>
      <c r="B35" s="4" t="s">
        <v>113</v>
      </c>
      <c r="C35" s="4" t="s">
        <v>111</v>
      </c>
      <c r="D35" s="5">
        <f>SUM('Horní Teplice (4)'!J32:J32)</f>
        <v>130564.305</v>
      </c>
    </row>
    <row r="36" spans="1:4" ht="12.75">
      <c r="A36" s="4" t="s">
        <v>86</v>
      </c>
      <c r="B36" s="4" t="s">
        <v>113</v>
      </c>
      <c r="C36" s="4" t="s">
        <v>116</v>
      </c>
      <c r="D36" s="5">
        <f>SUM('Horní Teplice (4)'!J34:J34)</f>
        <v>11771.204999999998</v>
      </c>
    </row>
    <row r="37" spans="1:4" ht="12.75">
      <c r="A37" s="4" t="s">
        <v>86</v>
      </c>
      <c r="B37" s="4" t="s">
        <v>119</v>
      </c>
      <c r="C37" s="4" t="s">
        <v>96</v>
      </c>
      <c r="D37" s="5">
        <f>SUM('Hřbitov - Teplice nad Met (6)'!J9:J9)</f>
        <v>435.10390000000007</v>
      </c>
    </row>
    <row r="38" spans="1:4" ht="12.75">
      <c r="A38" s="4" t="s">
        <v>86</v>
      </c>
      <c r="B38" s="4" t="s">
        <v>121</v>
      </c>
      <c r="C38" s="4" t="s">
        <v>97</v>
      </c>
      <c r="D38" s="5">
        <f>SUM('Hřbitov - Zdoňov (7)'!J9:J10)</f>
        <v>3613.2673200000004</v>
      </c>
    </row>
    <row r="39" spans="1:4" ht="12.75">
      <c r="A39" s="4" t="s">
        <v>86</v>
      </c>
      <c r="B39" s="4" t="s">
        <v>123</v>
      </c>
      <c r="C39" s="4" t="s">
        <v>88</v>
      </c>
      <c r="D39" s="5">
        <f>SUM('Intravilán obce (8)'!J9:J9)</f>
        <v>847</v>
      </c>
    </row>
    <row r="40" spans="1:4" ht="12.75">
      <c r="A40" s="4" t="s">
        <v>86</v>
      </c>
      <c r="B40" s="4" t="s">
        <v>123</v>
      </c>
      <c r="C40" s="4" t="s">
        <v>102</v>
      </c>
      <c r="D40" s="5">
        <f>SUM('Intravilán obce (8)'!J11:J11)</f>
        <v>423.5</v>
      </c>
    </row>
    <row r="41" spans="1:4" ht="12.75">
      <c r="A41" s="4" t="s">
        <v>86</v>
      </c>
      <c r="B41" s="4" t="s">
        <v>123</v>
      </c>
      <c r="C41" s="4" t="s">
        <v>89</v>
      </c>
      <c r="D41" s="5">
        <f>SUM('Intravilán obce (8)'!J13:J13)</f>
        <v>302.5</v>
      </c>
    </row>
    <row r="42" spans="1:4" ht="12.75">
      <c r="A42" s="4" t="s">
        <v>86</v>
      </c>
      <c r="B42" s="4" t="s">
        <v>123</v>
      </c>
      <c r="C42" s="4" t="s">
        <v>90</v>
      </c>
      <c r="D42" s="5">
        <f>SUM('Intravilán obce (8)'!J15:J22)</f>
        <v>6316</v>
      </c>
    </row>
    <row r="43" spans="1:4" ht="12.75">
      <c r="A43" s="4" t="s">
        <v>86</v>
      </c>
      <c r="B43" s="4" t="s">
        <v>123</v>
      </c>
      <c r="C43" s="4" t="s">
        <v>91</v>
      </c>
      <c r="D43" s="5">
        <f>SUM('Intravilán obce (8)'!J24:J28)</f>
        <v>523.6</v>
      </c>
    </row>
    <row r="44" spans="1:4" ht="12.75">
      <c r="A44" s="4" t="s">
        <v>86</v>
      </c>
      <c r="B44" s="4" t="s">
        <v>123</v>
      </c>
      <c r="C44" s="4" t="s">
        <v>114</v>
      </c>
      <c r="D44" s="5">
        <f>SUM('Intravilán obce (8)'!J30:J30)</f>
        <v>32573.992227923172</v>
      </c>
    </row>
    <row r="45" spans="1:4" ht="12.75">
      <c r="A45" s="4" t="s">
        <v>86</v>
      </c>
      <c r="B45" s="4" t="s">
        <v>123</v>
      </c>
      <c r="C45" s="4" t="s">
        <v>106</v>
      </c>
      <c r="D45" s="5">
        <f>SUM('Intravilán obce (8)'!J32:J32)</f>
        <v>17604.300460219667</v>
      </c>
    </row>
    <row r="46" spans="1:4" ht="12.75">
      <c r="A46" s="4" t="s">
        <v>86</v>
      </c>
      <c r="B46" s="4" t="s">
        <v>123</v>
      </c>
      <c r="C46" s="4" t="s">
        <v>92</v>
      </c>
      <c r="D46" s="5">
        <f>SUM('Intravilán obce (8)'!J34:J34)</f>
        <v>36974.1116</v>
      </c>
    </row>
    <row r="47" spans="1:4" ht="12.75">
      <c r="A47" s="4" t="s">
        <v>86</v>
      </c>
      <c r="B47" s="4" t="s">
        <v>123</v>
      </c>
      <c r="C47" s="4" t="s">
        <v>115</v>
      </c>
      <c r="D47" s="5">
        <f>SUM('Intravilán obce (8)'!J36:J36)</f>
        <v>1811.3114</v>
      </c>
    </row>
    <row r="48" spans="1:4" ht="12.75">
      <c r="A48" s="4" t="s">
        <v>86</v>
      </c>
      <c r="B48" s="4" t="s">
        <v>123</v>
      </c>
      <c r="C48" s="4" t="s">
        <v>124</v>
      </c>
      <c r="D48" s="5">
        <f>SUM('Intravilán obce (8)'!J38:J38)</f>
        <v>2993.7325199999996</v>
      </c>
    </row>
    <row r="49" spans="1:4" ht="12.75">
      <c r="A49" s="4" t="s">
        <v>86</v>
      </c>
      <c r="B49" s="4" t="s">
        <v>123</v>
      </c>
      <c r="C49" s="4" t="s">
        <v>93</v>
      </c>
      <c r="D49" s="5">
        <f>SUM('Intravilán obce (8)'!J40:J40)</f>
        <v>104.41857999999999</v>
      </c>
    </row>
    <row r="50" spans="1:4" ht="12.75">
      <c r="A50" s="4" t="s">
        <v>86</v>
      </c>
      <c r="B50" s="4" t="s">
        <v>123</v>
      </c>
      <c r="C50" s="4" t="s">
        <v>108</v>
      </c>
      <c r="D50" s="5">
        <f>SUM('Intravilán obce (8)'!J42:J42)</f>
        <v>1033.4217039999999</v>
      </c>
    </row>
    <row r="51" spans="1:4" ht="12.75">
      <c r="A51" s="4" t="s">
        <v>86</v>
      </c>
      <c r="B51" s="4" t="s">
        <v>123</v>
      </c>
      <c r="C51" s="4" t="s">
        <v>94</v>
      </c>
      <c r="D51" s="5">
        <f>SUM('Intravilán obce (8)'!J44:J46)</f>
        <v>22605.924</v>
      </c>
    </row>
    <row r="52" spans="1:4" ht="12.75">
      <c r="A52" s="4" t="s">
        <v>86</v>
      </c>
      <c r="B52" s="4" t="s">
        <v>123</v>
      </c>
      <c r="C52" s="4" t="s">
        <v>95</v>
      </c>
      <c r="D52" s="5">
        <f>SUM('Intravilán obce (8)'!J48:J50)</f>
        <v>43201.619999999995</v>
      </c>
    </row>
    <row r="53" spans="1:4" ht="12.75">
      <c r="A53" s="4" t="s">
        <v>86</v>
      </c>
      <c r="B53" s="4" t="s">
        <v>123</v>
      </c>
      <c r="C53" s="4" t="s">
        <v>109</v>
      </c>
      <c r="D53" s="5">
        <f>SUM('Intravilán obce (8)'!J52:J52)</f>
        <v>9074.07</v>
      </c>
    </row>
    <row r="54" spans="1:4" ht="12.75">
      <c r="A54" s="4" t="s">
        <v>86</v>
      </c>
      <c r="B54" s="4" t="s">
        <v>123</v>
      </c>
      <c r="C54" s="4" t="s">
        <v>97</v>
      </c>
      <c r="D54" s="5">
        <f>SUM('Intravilán obce (8)'!J54:J55)</f>
        <v>170803.97214</v>
      </c>
    </row>
    <row r="55" spans="1:4" ht="12.75">
      <c r="A55" s="4" t="s">
        <v>86</v>
      </c>
      <c r="B55" s="4" t="s">
        <v>123</v>
      </c>
      <c r="C55" s="4" t="s">
        <v>111</v>
      </c>
      <c r="D55" s="5">
        <f>SUM('Intravilán obce (8)'!J57:J57)</f>
        <v>5554.7635</v>
      </c>
    </row>
    <row r="56" spans="1:4" ht="12.75">
      <c r="A56" s="4" t="s">
        <v>86</v>
      </c>
      <c r="B56" s="4" t="s">
        <v>123</v>
      </c>
      <c r="C56" s="4" t="s">
        <v>116</v>
      </c>
      <c r="D56" s="5">
        <f>SUM('Intravilán obce (8)'!J59:J59)</f>
        <v>1779.9964499999999</v>
      </c>
    </row>
    <row r="57" spans="1:4" ht="12.75">
      <c r="A57" s="4" t="s">
        <v>86</v>
      </c>
      <c r="B57" s="4" t="s">
        <v>127</v>
      </c>
      <c r="C57" s="4" t="s">
        <v>90</v>
      </c>
      <c r="D57" s="5">
        <f>SUM('Koupaliště (10)'!J8:J15)</f>
        <v>2292.2999999999997</v>
      </c>
    </row>
    <row r="58" spans="1:4" ht="12.75">
      <c r="A58" s="4" t="s">
        <v>86</v>
      </c>
      <c r="B58" s="4" t="s">
        <v>127</v>
      </c>
      <c r="C58" s="4" t="s">
        <v>97</v>
      </c>
      <c r="D58" s="5">
        <f>SUM('Koupaliště (10)'!J17:J18)</f>
        <v>43704.3746</v>
      </c>
    </row>
    <row r="59" spans="1:4" ht="12.75">
      <c r="A59" s="4" t="s">
        <v>86</v>
      </c>
      <c r="B59" s="4" t="s">
        <v>129</v>
      </c>
      <c r="C59" s="4" t="s">
        <v>88</v>
      </c>
      <c r="D59" s="5">
        <f>SUM('Lachov (11)'!J9:J9)</f>
        <v>423.5</v>
      </c>
    </row>
    <row r="60" spans="1:4" ht="12.75">
      <c r="A60" s="4" t="s">
        <v>86</v>
      </c>
      <c r="B60" s="4" t="s">
        <v>129</v>
      </c>
      <c r="C60" s="4" t="s">
        <v>130</v>
      </c>
      <c r="D60" s="5">
        <f>SUM('Lachov (11)'!J11:J11)</f>
        <v>423.5</v>
      </c>
    </row>
    <row r="61" spans="1:4" ht="12.75">
      <c r="A61" s="4" t="s">
        <v>86</v>
      </c>
      <c r="B61" s="4" t="s">
        <v>129</v>
      </c>
      <c r="C61" s="4" t="s">
        <v>89</v>
      </c>
      <c r="D61" s="5">
        <f>SUM('Lachov (11)'!J13:J13)</f>
        <v>907.5</v>
      </c>
    </row>
    <row r="62" spans="1:4" ht="12.75">
      <c r="A62" s="4" t="s">
        <v>86</v>
      </c>
      <c r="B62" s="4" t="s">
        <v>129</v>
      </c>
      <c r="C62" s="4" t="s">
        <v>114</v>
      </c>
      <c r="D62" s="5">
        <f>SUM('Lachov (11)'!J15:J15)</f>
        <v>29600.68357785144</v>
      </c>
    </row>
    <row r="63" spans="1:4" ht="12.75">
      <c r="A63" s="4" t="s">
        <v>86</v>
      </c>
      <c r="B63" s="4" t="s">
        <v>129</v>
      </c>
      <c r="C63" s="4" t="s">
        <v>106</v>
      </c>
      <c r="D63" s="5">
        <f>SUM('Lachov (11)'!J17:J17)</f>
        <v>3089.840289226384</v>
      </c>
    </row>
    <row r="64" spans="1:4" ht="12.75">
      <c r="A64" s="4" t="s">
        <v>86</v>
      </c>
      <c r="B64" s="4" t="s">
        <v>129</v>
      </c>
      <c r="C64" s="4" t="s">
        <v>131</v>
      </c>
      <c r="D64" s="5">
        <f>SUM('Lachov (11)'!J19:J19)</f>
        <v>1849.3577</v>
      </c>
    </row>
    <row r="65" spans="1:4" ht="12.75">
      <c r="A65" s="4" t="s">
        <v>86</v>
      </c>
      <c r="B65" s="4" t="s">
        <v>129</v>
      </c>
      <c r="C65" s="4" t="s">
        <v>92</v>
      </c>
      <c r="D65" s="5">
        <f>SUM('Lachov (11)'!J21:J21)</f>
        <v>12259.99794</v>
      </c>
    </row>
    <row r="66" spans="1:4" ht="12.75">
      <c r="A66" s="4" t="s">
        <v>86</v>
      </c>
      <c r="B66" s="4" t="s">
        <v>129</v>
      </c>
      <c r="C66" s="4" t="s">
        <v>132</v>
      </c>
      <c r="D66" s="5">
        <f>SUM('Lachov (11)'!J23:J23)</f>
        <v>6426.7154</v>
      </c>
    </row>
    <row r="67" spans="1:4" ht="12.75">
      <c r="A67" s="4" t="s">
        <v>86</v>
      </c>
      <c r="B67" s="4" t="s">
        <v>129</v>
      </c>
      <c r="C67" s="4" t="s">
        <v>133</v>
      </c>
      <c r="D67" s="5">
        <f>SUM('Lachov (11)'!J25:J27)</f>
        <v>1267.6517920000001</v>
      </c>
    </row>
    <row r="68" spans="1:4" ht="12.75">
      <c r="A68" s="4" t="s">
        <v>86</v>
      </c>
      <c r="B68" s="4" t="s">
        <v>129</v>
      </c>
      <c r="C68" s="4" t="s">
        <v>109</v>
      </c>
      <c r="D68" s="5">
        <f>SUM('Lachov (11)'!J29:J29)</f>
        <v>1950.2549999999999</v>
      </c>
    </row>
    <row r="69" spans="1:4" ht="12.75">
      <c r="A69" s="4" t="s">
        <v>86</v>
      </c>
      <c r="B69" s="4" t="s">
        <v>129</v>
      </c>
      <c r="C69" s="4" t="s">
        <v>97</v>
      </c>
      <c r="D69" s="5">
        <f>SUM('Lachov (11)'!J31:J32)</f>
        <v>18122.293800000003</v>
      </c>
    </row>
    <row r="70" spans="1:4" ht="12.75">
      <c r="A70" s="4" t="s">
        <v>86</v>
      </c>
      <c r="B70" s="4" t="s">
        <v>129</v>
      </c>
      <c r="C70" s="4" t="s">
        <v>111</v>
      </c>
      <c r="D70" s="5">
        <f>SUM('Lachov (11)'!J34:J34)</f>
        <v>57333.463</v>
      </c>
    </row>
    <row r="71" spans="1:4" ht="12.75">
      <c r="A71" s="4" t="s">
        <v>86</v>
      </c>
      <c r="B71" s="4" t="s">
        <v>135</v>
      </c>
      <c r="C71" s="4" t="s">
        <v>88</v>
      </c>
      <c r="D71" s="5">
        <f>SUM('Na Výsluní (12)'!J9:J9)</f>
        <v>484</v>
      </c>
    </row>
    <row r="72" spans="1:4" ht="12.75">
      <c r="A72" s="4" t="s">
        <v>86</v>
      </c>
      <c r="B72" s="4" t="s">
        <v>135</v>
      </c>
      <c r="C72" s="4" t="s">
        <v>102</v>
      </c>
      <c r="D72" s="5">
        <f>SUM('Na Výsluní (12)'!J11:J11)</f>
        <v>181.5</v>
      </c>
    </row>
    <row r="73" spans="1:4" ht="12.75">
      <c r="A73" s="4" t="s">
        <v>86</v>
      </c>
      <c r="B73" s="4" t="s">
        <v>135</v>
      </c>
      <c r="C73" s="4" t="s">
        <v>130</v>
      </c>
      <c r="D73" s="5">
        <f>SUM('Na Výsluní (12)'!J13:J13)</f>
        <v>60.5</v>
      </c>
    </row>
    <row r="74" spans="1:4" ht="12.75">
      <c r="A74" s="4" t="s">
        <v>86</v>
      </c>
      <c r="B74" s="4" t="s">
        <v>135</v>
      </c>
      <c r="C74" s="4" t="s">
        <v>89</v>
      </c>
      <c r="D74" s="5">
        <f>SUM('Na Výsluní (12)'!J15:J15)</f>
        <v>60.5</v>
      </c>
    </row>
    <row r="75" spans="1:4" ht="12.75">
      <c r="A75" s="4" t="s">
        <v>86</v>
      </c>
      <c r="B75" s="4" t="s">
        <v>135</v>
      </c>
      <c r="C75" s="4" t="s">
        <v>114</v>
      </c>
      <c r="D75" s="5">
        <f>SUM('Na Výsluní (12)'!J17:J17)</f>
        <v>12421.111805173423</v>
      </c>
    </row>
    <row r="76" spans="1:4" ht="12.75">
      <c r="A76" s="4" t="s">
        <v>86</v>
      </c>
      <c r="B76" s="4" t="s">
        <v>135</v>
      </c>
      <c r="C76" s="4" t="s">
        <v>92</v>
      </c>
      <c r="D76" s="5">
        <f>SUM('Na Výsluní (12)'!J19:J19)</f>
        <v>9316.31192</v>
      </c>
    </row>
    <row r="77" spans="1:4" ht="12.75">
      <c r="A77" s="4" t="s">
        <v>86</v>
      </c>
      <c r="B77" s="4" t="s">
        <v>135</v>
      </c>
      <c r="C77" s="4" t="s">
        <v>132</v>
      </c>
      <c r="D77" s="5">
        <f>SUM('Na Výsluní (12)'!J21:J21)</f>
        <v>658.80518</v>
      </c>
    </row>
    <row r="78" spans="1:4" ht="12.75">
      <c r="A78" s="4" t="s">
        <v>86</v>
      </c>
      <c r="B78" s="4" t="s">
        <v>135</v>
      </c>
      <c r="C78" s="4" t="s">
        <v>124</v>
      </c>
      <c r="D78" s="5">
        <f>SUM('Na Výsluní (12)'!J23:J23)</f>
        <v>3898.2472</v>
      </c>
    </row>
    <row r="79" spans="1:4" ht="12.75">
      <c r="A79" s="4" t="s">
        <v>86</v>
      </c>
      <c r="B79" s="4" t="s">
        <v>135</v>
      </c>
      <c r="C79" s="4" t="s">
        <v>93</v>
      </c>
      <c r="D79" s="5">
        <f>SUM('Na Výsluní (12)'!J25:J25)</f>
        <v>695.799818</v>
      </c>
    </row>
    <row r="80" spans="1:4" ht="12.75">
      <c r="A80" s="4" t="s">
        <v>86</v>
      </c>
      <c r="B80" s="4" t="s">
        <v>135</v>
      </c>
      <c r="C80" s="4" t="s">
        <v>94</v>
      </c>
      <c r="D80" s="5">
        <f>SUM('Na Výsluní (12)'!J27:J29)</f>
        <v>5258.682</v>
      </c>
    </row>
    <row r="81" spans="1:4" ht="12.75">
      <c r="A81" s="4" t="s">
        <v>86</v>
      </c>
      <c r="B81" s="4" t="s">
        <v>135</v>
      </c>
      <c r="C81" s="4" t="s">
        <v>95</v>
      </c>
      <c r="D81" s="5">
        <f>SUM('Na Výsluní (12)'!J31:J33)</f>
        <v>45663.09</v>
      </c>
    </row>
    <row r="82" spans="1:4" ht="12.75">
      <c r="A82" s="4" t="s">
        <v>86</v>
      </c>
      <c r="B82" s="4" t="s">
        <v>135</v>
      </c>
      <c r="C82" s="4" t="s">
        <v>109</v>
      </c>
      <c r="D82" s="5">
        <f>SUM('Na Výsluní (12)'!J35:J35)</f>
        <v>150.94572</v>
      </c>
    </row>
    <row r="83" spans="1:4" ht="12.75">
      <c r="A83" s="4" t="s">
        <v>86</v>
      </c>
      <c r="B83" s="4" t="s">
        <v>135</v>
      </c>
      <c r="C83" s="4" t="s">
        <v>96</v>
      </c>
      <c r="D83" s="5">
        <f>SUM('Na Výsluní (12)'!J37:J37)</f>
        <v>298.1324</v>
      </c>
    </row>
    <row r="84" spans="1:4" ht="12.75">
      <c r="A84" s="4" t="s">
        <v>86</v>
      </c>
      <c r="B84" s="4" t="s">
        <v>135</v>
      </c>
      <c r="C84" s="4" t="s">
        <v>110</v>
      </c>
      <c r="D84" s="5">
        <f>SUM('Na Výsluní (12)'!J39:J39)</f>
        <v>984.9532</v>
      </c>
    </row>
    <row r="85" spans="1:4" ht="12.75">
      <c r="A85" s="4" t="s">
        <v>86</v>
      </c>
      <c r="B85" s="4" t="s">
        <v>135</v>
      </c>
      <c r="C85" s="4" t="s">
        <v>97</v>
      </c>
      <c r="D85" s="5">
        <f>SUM('Na Výsluní (12)'!J41:J42)</f>
        <v>31934.975040000005</v>
      </c>
    </row>
    <row r="86" spans="1:4" ht="12.75">
      <c r="A86" s="4" t="s">
        <v>86</v>
      </c>
      <c r="B86" s="4" t="s">
        <v>135</v>
      </c>
      <c r="C86" s="4" t="s">
        <v>111</v>
      </c>
      <c r="D86" s="5">
        <f>SUM('Na Výsluní (12)'!J44:J44)</f>
        <v>58566.905</v>
      </c>
    </row>
    <row r="87" spans="1:4" ht="12.75">
      <c r="A87" s="4" t="s">
        <v>86</v>
      </c>
      <c r="B87" s="4" t="s">
        <v>135</v>
      </c>
      <c r="C87" s="4" t="s">
        <v>116</v>
      </c>
      <c r="D87" s="5">
        <f>SUM('Na Výsluní (12)'!J46:J46)</f>
        <v>12327.975000000002</v>
      </c>
    </row>
    <row r="88" spans="1:4" ht="12.75">
      <c r="A88" s="4" t="s">
        <v>86</v>
      </c>
      <c r="B88" s="4" t="s">
        <v>137</v>
      </c>
      <c r="C88" s="4" t="s">
        <v>88</v>
      </c>
      <c r="D88" s="5">
        <f>SUM('Náměstí a okolí (13)'!J8:J8)</f>
        <v>181.5</v>
      </c>
    </row>
    <row r="89" spans="1:4" ht="12.75">
      <c r="A89" s="4" t="s">
        <v>86</v>
      </c>
      <c r="B89" s="4" t="s">
        <v>137</v>
      </c>
      <c r="C89" s="4" t="s">
        <v>102</v>
      </c>
      <c r="D89" s="5">
        <f>SUM('Náměstí a okolí (13)'!J10:J10)</f>
        <v>181.5</v>
      </c>
    </row>
    <row r="90" spans="1:4" ht="12.75">
      <c r="A90" s="4" t="s">
        <v>86</v>
      </c>
      <c r="B90" s="4" t="s">
        <v>137</v>
      </c>
      <c r="C90" s="4" t="s">
        <v>130</v>
      </c>
      <c r="D90" s="5">
        <f>SUM('Náměstí a okolí (13)'!J12:J12)</f>
        <v>302.5</v>
      </c>
    </row>
    <row r="91" spans="1:4" ht="12.75">
      <c r="A91" s="4" t="s">
        <v>86</v>
      </c>
      <c r="B91" s="4" t="s">
        <v>137</v>
      </c>
      <c r="C91" s="4" t="s">
        <v>89</v>
      </c>
      <c r="D91" s="5">
        <f>SUM('Náměstí a okolí (13)'!J14:J14)</f>
        <v>484</v>
      </c>
    </row>
    <row r="92" spans="1:4" ht="12.75">
      <c r="A92" s="4" t="s">
        <v>86</v>
      </c>
      <c r="B92" s="4" t="s">
        <v>137</v>
      </c>
      <c r="C92" s="4" t="s">
        <v>90</v>
      </c>
      <c r="D92" s="5">
        <f>SUM('Náměstí a okolí (13)'!J16:J23)</f>
        <v>31328.1</v>
      </c>
    </row>
    <row r="93" spans="1:4" ht="12.75">
      <c r="A93" s="4" t="s">
        <v>86</v>
      </c>
      <c r="B93" s="4" t="s">
        <v>137</v>
      </c>
      <c r="C93" s="4" t="s">
        <v>91</v>
      </c>
      <c r="D93" s="5">
        <f>SUM('Náměstí a okolí (13)'!J25:J29)</f>
        <v>1968.2999999999997</v>
      </c>
    </row>
    <row r="94" spans="1:4" ht="12.75">
      <c r="A94" s="4" t="s">
        <v>86</v>
      </c>
      <c r="B94" s="4" t="s">
        <v>137</v>
      </c>
      <c r="C94" s="4" t="s">
        <v>114</v>
      </c>
      <c r="D94" s="5">
        <f>SUM('Náměstí a okolí (13)'!J31:J31)</f>
        <v>15838.18379858528</v>
      </c>
    </row>
    <row r="95" spans="1:4" ht="12.75">
      <c r="A95" s="4" t="s">
        <v>86</v>
      </c>
      <c r="B95" s="4" t="s">
        <v>137</v>
      </c>
      <c r="C95" s="4" t="s">
        <v>106</v>
      </c>
      <c r="D95" s="5">
        <f>SUM('Náměstí a okolí (13)'!J33:J33)</f>
        <v>330.2303853560072</v>
      </c>
    </row>
    <row r="96" spans="1:4" ht="12.75">
      <c r="A96" s="4" t="s">
        <v>86</v>
      </c>
      <c r="B96" s="4" t="s">
        <v>137</v>
      </c>
      <c r="C96" s="4" t="s">
        <v>92</v>
      </c>
      <c r="D96" s="5">
        <f>SUM('Náměstí a okolí (13)'!J35:J35)</f>
        <v>1731.2168</v>
      </c>
    </row>
    <row r="97" spans="1:4" ht="12.75">
      <c r="A97" s="4" t="s">
        <v>86</v>
      </c>
      <c r="B97" s="4" t="s">
        <v>137</v>
      </c>
      <c r="C97" s="4" t="s">
        <v>115</v>
      </c>
      <c r="D97" s="5">
        <f>SUM('Náměstí a okolí (13)'!J37:J37)</f>
        <v>6628.978</v>
      </c>
    </row>
    <row r="98" spans="1:4" ht="12.75">
      <c r="A98" s="4" t="s">
        <v>86</v>
      </c>
      <c r="B98" s="4" t="s">
        <v>137</v>
      </c>
      <c r="C98" s="4" t="s">
        <v>132</v>
      </c>
      <c r="D98" s="5">
        <f>SUM('Náměstí a okolí (13)'!J39:J39)</f>
        <v>878.5307</v>
      </c>
    </row>
    <row r="99" spans="1:4" ht="12.75">
      <c r="A99" s="4" t="s">
        <v>86</v>
      </c>
      <c r="B99" s="4" t="s">
        <v>137</v>
      </c>
      <c r="C99" s="4" t="s">
        <v>124</v>
      </c>
      <c r="D99" s="5">
        <f>SUM('Náměstí a okolí (13)'!J41:J41)</f>
        <v>47488.418</v>
      </c>
    </row>
    <row r="100" spans="1:4" ht="12.75">
      <c r="A100" s="4" t="s">
        <v>86</v>
      </c>
      <c r="B100" s="4" t="s">
        <v>137</v>
      </c>
      <c r="C100" s="4" t="s">
        <v>94</v>
      </c>
      <c r="D100" s="5">
        <f>SUM('Náměstí a okolí (13)'!J43:J45)</f>
        <v>2071.3835999999997</v>
      </c>
    </row>
    <row r="101" spans="1:4" ht="12.75">
      <c r="A101" s="4" t="s">
        <v>86</v>
      </c>
      <c r="B101" s="4" t="s">
        <v>137</v>
      </c>
      <c r="C101" s="4" t="s">
        <v>138</v>
      </c>
      <c r="D101" s="5">
        <f>SUM('Náměstí a okolí (13)'!J47:J49)</f>
        <v>4465.55255</v>
      </c>
    </row>
    <row r="102" spans="1:4" ht="12.75">
      <c r="A102" s="4" t="s">
        <v>86</v>
      </c>
      <c r="B102" s="4" t="s">
        <v>137</v>
      </c>
      <c r="C102" s="4" t="s">
        <v>133</v>
      </c>
      <c r="D102" s="5">
        <f>SUM('Náměstí a okolí (13)'!J51:J53)</f>
        <v>4870.608520000001</v>
      </c>
    </row>
    <row r="103" spans="1:4" ht="12.75">
      <c r="A103" s="4" t="s">
        <v>86</v>
      </c>
      <c r="B103" s="4" t="s">
        <v>137</v>
      </c>
      <c r="C103" s="4" t="s">
        <v>97</v>
      </c>
      <c r="D103" s="5">
        <f>SUM('Náměstí a okolí (13)'!J55:J56)</f>
        <v>74722.23659999999</v>
      </c>
    </row>
    <row r="104" spans="1:4" ht="12.75">
      <c r="A104" s="4" t="s">
        <v>86</v>
      </c>
      <c r="B104" s="4" t="s">
        <v>137</v>
      </c>
      <c r="C104" s="4" t="s">
        <v>111</v>
      </c>
      <c r="D104" s="5">
        <f>SUM('Náměstí a okolí (13)'!J58:J58)</f>
        <v>217.20614999999998</v>
      </c>
    </row>
    <row r="105" spans="1:4" ht="12.75">
      <c r="A105" s="4" t="s">
        <v>86</v>
      </c>
      <c r="B105" s="4" t="s">
        <v>140</v>
      </c>
      <c r="C105" s="4" t="s">
        <v>88</v>
      </c>
      <c r="D105" s="5">
        <f>SUM('Park - Teplice nad Metují (14)'!J8:J8)</f>
        <v>1089</v>
      </c>
    </row>
    <row r="106" spans="1:4" ht="12.75">
      <c r="A106" s="4" t="s">
        <v>86</v>
      </c>
      <c r="B106" s="4" t="s">
        <v>140</v>
      </c>
      <c r="C106" s="4" t="s">
        <v>102</v>
      </c>
      <c r="D106" s="5">
        <f>SUM('Park - Teplice nad Metují (14)'!J10:J10)</f>
        <v>242</v>
      </c>
    </row>
    <row r="107" spans="1:4" ht="12.75">
      <c r="A107" s="4" t="s">
        <v>86</v>
      </c>
      <c r="B107" s="4" t="s">
        <v>140</v>
      </c>
      <c r="C107" s="4" t="s">
        <v>91</v>
      </c>
      <c r="D107" s="5">
        <f>SUM('Park - Teplice nad Metují (14)'!J12:J16)</f>
        <v>656.1</v>
      </c>
    </row>
    <row r="108" spans="1:4" ht="12.75">
      <c r="A108" s="4" t="s">
        <v>86</v>
      </c>
      <c r="B108" s="4" t="s">
        <v>140</v>
      </c>
      <c r="C108" s="4" t="s">
        <v>114</v>
      </c>
      <c r="D108" s="5">
        <f>SUM('Park - Teplice nad Metují (14)'!J18:J18)</f>
        <v>4355.827762187258</v>
      </c>
    </row>
    <row r="109" spans="1:4" ht="12.75">
      <c r="A109" s="4" t="s">
        <v>86</v>
      </c>
      <c r="B109" s="4" t="s">
        <v>140</v>
      </c>
      <c r="C109" s="4" t="s">
        <v>92</v>
      </c>
      <c r="D109" s="5">
        <f>SUM('Park - Teplice nad Metují (14)'!J20:J20)</f>
        <v>1137.9591</v>
      </c>
    </row>
    <row r="110" spans="1:4" ht="12.75">
      <c r="A110" s="4" t="s">
        <v>86</v>
      </c>
      <c r="B110" s="4" t="s">
        <v>140</v>
      </c>
      <c r="C110" s="4" t="s">
        <v>93</v>
      </c>
      <c r="D110" s="5">
        <f>SUM('Park - Teplice nad Metují (14)'!J22:J22)</f>
        <v>1967.557299</v>
      </c>
    </row>
    <row r="111" spans="1:4" ht="12.75">
      <c r="A111" s="4" t="s">
        <v>86</v>
      </c>
      <c r="B111" s="4" t="s">
        <v>140</v>
      </c>
      <c r="C111" s="4" t="s">
        <v>141</v>
      </c>
      <c r="D111" s="5">
        <f>SUM('Park - Teplice nad Metují (14)'!J24:J24)</f>
        <v>103.868055</v>
      </c>
    </row>
    <row r="112" spans="1:4" ht="12.75">
      <c r="A112" s="4" t="s">
        <v>86</v>
      </c>
      <c r="B112" s="4" t="s">
        <v>140</v>
      </c>
      <c r="C112" s="4" t="s">
        <v>108</v>
      </c>
      <c r="D112" s="5">
        <f>SUM('Park - Teplice nad Metují (14)'!J26:J26)</f>
        <v>818.0719349999999</v>
      </c>
    </row>
    <row r="113" spans="1:4" ht="12.75">
      <c r="A113" s="4" t="s">
        <v>86</v>
      </c>
      <c r="B113" s="4" t="s">
        <v>140</v>
      </c>
      <c r="C113" s="4" t="s">
        <v>97</v>
      </c>
      <c r="D113" s="5">
        <f>SUM('Park - Teplice nad Metují (14)'!J28:J29)</f>
        <v>187539.652</v>
      </c>
    </row>
    <row r="114" spans="1:4" ht="12.75">
      <c r="A114" s="4" t="s">
        <v>86</v>
      </c>
      <c r="B114" s="4" t="s">
        <v>140</v>
      </c>
      <c r="C114" s="4" t="s">
        <v>111</v>
      </c>
      <c r="D114" s="5">
        <f>SUM('Park - Teplice nad Metují (14)'!J31:J31)</f>
        <v>2356.2952</v>
      </c>
    </row>
    <row r="115" spans="1:4" ht="12.75">
      <c r="A115" s="4" t="s">
        <v>86</v>
      </c>
      <c r="B115" s="4" t="s">
        <v>144</v>
      </c>
      <c r="C115" s="4" t="s">
        <v>102</v>
      </c>
      <c r="D115" s="5">
        <f>SUM('Sportcentrum (16)'!J8:J8)</f>
        <v>121</v>
      </c>
    </row>
    <row r="116" spans="1:4" ht="12.75">
      <c r="A116" s="4" t="s">
        <v>86</v>
      </c>
      <c r="B116" s="4" t="s">
        <v>144</v>
      </c>
      <c r="C116" s="4" t="s">
        <v>90</v>
      </c>
      <c r="D116" s="5">
        <f>SUM('Sportcentrum (16)'!J10:J17)</f>
        <v>1528.2</v>
      </c>
    </row>
    <row r="117" spans="1:4" ht="12.75">
      <c r="A117" s="4" t="s">
        <v>86</v>
      </c>
      <c r="B117" s="4" t="s">
        <v>144</v>
      </c>
      <c r="C117" s="4" t="s">
        <v>108</v>
      </c>
      <c r="D117" s="5">
        <f>SUM('Sportcentrum (16)'!J19:J19)</f>
        <v>308.75394</v>
      </c>
    </row>
    <row r="118" spans="1:4" ht="12.75">
      <c r="A118" s="4" t="s">
        <v>86</v>
      </c>
      <c r="B118" s="4" t="s">
        <v>144</v>
      </c>
      <c r="C118" s="4" t="s">
        <v>97</v>
      </c>
      <c r="D118" s="5">
        <f>SUM('Sportcentrum (16)'!J21:J22)</f>
        <v>26802.717500000006</v>
      </c>
    </row>
    <row r="119" spans="1:4" ht="12.75">
      <c r="A119" s="4" t="s">
        <v>86</v>
      </c>
      <c r="B119" s="4" t="s">
        <v>144</v>
      </c>
      <c r="C119" s="4" t="s">
        <v>111</v>
      </c>
      <c r="D119" s="5">
        <f>SUM('Sportcentrum (16)'!J24:J24)</f>
        <v>9312.464</v>
      </c>
    </row>
    <row r="120" spans="1:4" ht="12.75">
      <c r="A120" s="4" t="s">
        <v>86</v>
      </c>
      <c r="B120" s="4" t="s">
        <v>147</v>
      </c>
      <c r="C120" s="4" t="s">
        <v>88</v>
      </c>
      <c r="D120" s="5">
        <f>SUM('Teplické skály vstup (18)'!J9:J9)</f>
        <v>484</v>
      </c>
    </row>
    <row r="121" spans="1:4" ht="12.75">
      <c r="A121" s="4" t="s">
        <v>86</v>
      </c>
      <c r="B121" s="4" t="s">
        <v>147</v>
      </c>
      <c r="C121" s="4" t="s">
        <v>102</v>
      </c>
      <c r="D121" s="5">
        <f>SUM('Teplické skály vstup (18)'!J11:J11)</f>
        <v>242</v>
      </c>
    </row>
    <row r="122" spans="1:4" ht="12.75">
      <c r="A122" s="4" t="s">
        <v>86</v>
      </c>
      <c r="B122" s="4" t="s">
        <v>147</v>
      </c>
      <c r="C122" s="4" t="s">
        <v>89</v>
      </c>
      <c r="D122" s="5">
        <f>SUM('Teplické skály vstup (18)'!J13:J13)</f>
        <v>60.5</v>
      </c>
    </row>
    <row r="123" spans="1:4" ht="12.75">
      <c r="A123" s="4" t="s">
        <v>86</v>
      </c>
      <c r="B123" s="4" t="s">
        <v>147</v>
      </c>
      <c r="C123" s="4" t="s">
        <v>90</v>
      </c>
      <c r="D123" s="5">
        <f>SUM('Teplické skály vstup (18)'!J15:J22)</f>
        <v>1263.2</v>
      </c>
    </row>
    <row r="124" spans="1:4" ht="12.75">
      <c r="A124" s="4" t="s">
        <v>86</v>
      </c>
      <c r="B124" s="4" t="s">
        <v>147</v>
      </c>
      <c r="C124" s="4" t="s">
        <v>114</v>
      </c>
      <c r="D124" s="5">
        <f>SUM('Teplické skály vstup (18)'!J24:J24)</f>
        <v>2307.2937638650615</v>
      </c>
    </row>
    <row r="125" spans="1:4" ht="12.75">
      <c r="A125" s="4" t="s">
        <v>86</v>
      </c>
      <c r="B125" s="4" t="s">
        <v>147</v>
      </c>
      <c r="C125" s="4" t="s">
        <v>92</v>
      </c>
      <c r="D125" s="5">
        <f>SUM('Teplické skály vstup (18)'!J26:J26)</f>
        <v>146.49792</v>
      </c>
    </row>
    <row r="126" spans="1:4" ht="12.75">
      <c r="A126" s="4" t="s">
        <v>86</v>
      </c>
      <c r="B126" s="4" t="s">
        <v>147</v>
      </c>
      <c r="C126" s="4" t="s">
        <v>115</v>
      </c>
      <c r="D126" s="5">
        <f>SUM('Teplické skály vstup (18)'!J28:J28)</f>
        <v>934.4608999999999</v>
      </c>
    </row>
    <row r="127" spans="1:4" ht="12.75">
      <c r="A127" s="4" t="s">
        <v>86</v>
      </c>
      <c r="B127" s="4" t="s">
        <v>147</v>
      </c>
      <c r="C127" s="4" t="s">
        <v>124</v>
      </c>
      <c r="D127" s="5">
        <f>SUM('Teplické skály vstup (18)'!J30:J30)</f>
        <v>2968.54972</v>
      </c>
    </row>
    <row r="128" spans="1:4" ht="12.75">
      <c r="A128" s="4" t="s">
        <v>86</v>
      </c>
      <c r="B128" s="4" t="s">
        <v>147</v>
      </c>
      <c r="C128" s="4" t="s">
        <v>141</v>
      </c>
      <c r="D128" s="5">
        <f>SUM('Teplické skály vstup (18)'!J32:J32)</f>
        <v>243.24119399999998</v>
      </c>
    </row>
    <row r="129" spans="1:4" ht="12.75">
      <c r="A129" s="4" t="s">
        <v>86</v>
      </c>
      <c r="B129" s="4" t="s">
        <v>147</v>
      </c>
      <c r="C129" s="4" t="s">
        <v>94</v>
      </c>
      <c r="D129" s="5">
        <f>SUM('Teplické skály vstup (18)'!J34:J36)</f>
        <v>6104.175</v>
      </c>
    </row>
    <row r="130" spans="1:4" ht="12.75">
      <c r="A130" s="4" t="s">
        <v>86</v>
      </c>
      <c r="B130" s="4" t="s">
        <v>147</v>
      </c>
      <c r="C130" s="4" t="s">
        <v>97</v>
      </c>
      <c r="D130" s="5">
        <f>SUM('Teplické skály vstup (18)'!J38:J39)</f>
        <v>38554.26052</v>
      </c>
    </row>
    <row r="131" spans="1:4" ht="12.75">
      <c r="A131" s="4" t="s">
        <v>86</v>
      </c>
      <c r="B131" s="4" t="s">
        <v>147</v>
      </c>
      <c r="C131" s="4" t="s">
        <v>111</v>
      </c>
      <c r="D131" s="5">
        <f>SUM('Teplické skály vstup (18)'!J41:J41)</f>
        <v>3371.2874999999995</v>
      </c>
    </row>
    <row r="132" spans="1:4" ht="12.75">
      <c r="A132" s="4" t="s">
        <v>86</v>
      </c>
      <c r="B132" s="4" t="s">
        <v>149</v>
      </c>
      <c r="C132" s="4" t="s">
        <v>88</v>
      </c>
      <c r="D132" s="5">
        <f>SUM('U koupaliště (19)'!J9:J9)</f>
        <v>60.5</v>
      </c>
    </row>
    <row r="133" spans="1:4" ht="12.75">
      <c r="A133" s="4" t="s">
        <v>86</v>
      </c>
      <c r="B133" s="4" t="s">
        <v>149</v>
      </c>
      <c r="C133" s="4" t="s">
        <v>102</v>
      </c>
      <c r="D133" s="5">
        <f>SUM('U koupaliště (19)'!J11:J11)</f>
        <v>60.5</v>
      </c>
    </row>
    <row r="134" spans="1:4" ht="12.75">
      <c r="A134" s="4" t="s">
        <v>86</v>
      </c>
      <c r="B134" s="4" t="s">
        <v>149</v>
      </c>
      <c r="C134" s="4" t="s">
        <v>89</v>
      </c>
      <c r="D134" s="5">
        <f>SUM('U koupaliště (19)'!J13:J13)</f>
        <v>181.5</v>
      </c>
    </row>
    <row r="135" spans="1:4" ht="12.75">
      <c r="A135" s="4" t="s">
        <v>86</v>
      </c>
      <c r="B135" s="4" t="s">
        <v>149</v>
      </c>
      <c r="C135" s="4" t="s">
        <v>92</v>
      </c>
      <c r="D135" s="5">
        <f>SUM('U koupaliště (19)'!J15:J15)</f>
        <v>1135.2039</v>
      </c>
    </row>
    <row r="136" spans="1:4" ht="12.75">
      <c r="A136" s="4" t="s">
        <v>86</v>
      </c>
      <c r="B136" s="4" t="s">
        <v>149</v>
      </c>
      <c r="C136" s="4" t="s">
        <v>93</v>
      </c>
      <c r="D136" s="5">
        <f>SUM('U koupaliště (19)'!J17:J17)</f>
        <v>52.4089482</v>
      </c>
    </row>
    <row r="137" spans="1:4" ht="12.75">
      <c r="A137" s="4" t="s">
        <v>86</v>
      </c>
      <c r="B137" s="4" t="s">
        <v>149</v>
      </c>
      <c r="C137" s="4" t="s">
        <v>94</v>
      </c>
      <c r="D137" s="5">
        <f>SUM('U koupaliště (19)'!J19:J21)</f>
        <v>1719.8907</v>
      </c>
    </row>
    <row r="138" spans="1:4" ht="12.75">
      <c r="A138" s="4" t="s">
        <v>86</v>
      </c>
      <c r="B138" s="4" t="s">
        <v>149</v>
      </c>
      <c r="C138" s="4" t="s">
        <v>150</v>
      </c>
      <c r="D138" s="5">
        <f>SUM('U koupaliště (19)'!J23:J25)</f>
        <v>4911.72626</v>
      </c>
    </row>
    <row r="139" spans="1:4" ht="12.75">
      <c r="A139" s="4" t="s">
        <v>86</v>
      </c>
      <c r="B139" s="4" t="s">
        <v>149</v>
      </c>
      <c r="C139" s="4" t="s">
        <v>97</v>
      </c>
      <c r="D139" s="5">
        <f>SUM('U koupaliště (19)'!J27:J28)</f>
        <v>8310.32648</v>
      </c>
    </row>
    <row r="140" spans="1:4" ht="12.75">
      <c r="A140" s="4" t="s">
        <v>86</v>
      </c>
      <c r="B140" s="4" t="s">
        <v>149</v>
      </c>
      <c r="C140" s="4" t="s">
        <v>111</v>
      </c>
      <c r="D140" s="5">
        <f>SUM('U koupaliště (19)'!J30:J30)</f>
        <v>13141.7295</v>
      </c>
    </row>
    <row r="141" spans="1:4" ht="12.75">
      <c r="A141" s="4" t="s">
        <v>86</v>
      </c>
      <c r="B141" s="4" t="s">
        <v>152</v>
      </c>
      <c r="C141" s="4" t="s">
        <v>88</v>
      </c>
      <c r="D141" s="5">
        <f>SUM('U technických služeb (20)'!J9:J9)</f>
        <v>484</v>
      </c>
    </row>
    <row r="142" spans="1:4" ht="12.75">
      <c r="A142" s="4" t="s">
        <v>86</v>
      </c>
      <c r="B142" s="4" t="s">
        <v>152</v>
      </c>
      <c r="C142" s="4" t="s">
        <v>92</v>
      </c>
      <c r="D142" s="5">
        <f>SUM('U technických služeb (20)'!J11:J11)</f>
        <v>1662.34951</v>
      </c>
    </row>
    <row r="143" spans="1:4" ht="12.75">
      <c r="A143" s="4" t="s">
        <v>86</v>
      </c>
      <c r="B143" s="4" t="s">
        <v>152</v>
      </c>
      <c r="C143" s="4" t="s">
        <v>93</v>
      </c>
      <c r="D143" s="5">
        <f>SUM('U technických služeb (20)'!J13:J13)</f>
        <v>433.84907999999996</v>
      </c>
    </row>
    <row r="144" spans="1:4" ht="12.75">
      <c r="A144" s="4" t="s">
        <v>86</v>
      </c>
      <c r="B144" s="4" t="s">
        <v>152</v>
      </c>
      <c r="C144" s="4" t="s">
        <v>108</v>
      </c>
      <c r="D144" s="5">
        <f>SUM('U technických služeb (20)'!J15:J15)</f>
        <v>2682.68896</v>
      </c>
    </row>
    <row r="145" spans="1:4" ht="12.75">
      <c r="A145" s="4" t="s">
        <v>86</v>
      </c>
      <c r="B145" s="4" t="s">
        <v>152</v>
      </c>
      <c r="C145" s="4" t="s">
        <v>109</v>
      </c>
      <c r="D145" s="5">
        <f>SUM('U technických služeb (20)'!J17:J17)</f>
        <v>1535.4735</v>
      </c>
    </row>
    <row r="146" spans="1:4" ht="12.75">
      <c r="A146" s="4" t="s">
        <v>86</v>
      </c>
      <c r="B146" s="4" t="s">
        <v>152</v>
      </c>
      <c r="C146" s="4" t="s">
        <v>111</v>
      </c>
      <c r="D146" s="5">
        <f>SUM('U technických služeb (20)'!J19:J19)</f>
        <v>99566.59850000002</v>
      </c>
    </row>
    <row r="147" spans="1:4" ht="12.75">
      <c r="A147" s="4" t="s">
        <v>86</v>
      </c>
      <c r="B147" s="4" t="s">
        <v>155</v>
      </c>
      <c r="C147" s="4" t="s">
        <v>88</v>
      </c>
      <c r="D147" s="5">
        <f>SUM('Za Školou (22)'!J9:J9)</f>
        <v>363</v>
      </c>
    </row>
    <row r="148" spans="1:4" ht="12.75">
      <c r="A148" s="4" t="s">
        <v>86</v>
      </c>
      <c r="B148" s="4" t="s">
        <v>155</v>
      </c>
      <c r="C148" s="4" t="s">
        <v>102</v>
      </c>
      <c r="D148" s="5">
        <f>SUM('Za Školou (22)'!J11:J11)</f>
        <v>181.5</v>
      </c>
    </row>
    <row r="149" spans="1:4" ht="12.75">
      <c r="A149" s="4" t="s">
        <v>86</v>
      </c>
      <c r="B149" s="4" t="s">
        <v>155</v>
      </c>
      <c r="C149" s="4" t="s">
        <v>90</v>
      </c>
      <c r="D149" s="5">
        <f>SUM('Za Školou (22)'!J13:J20)</f>
        <v>2526.4</v>
      </c>
    </row>
    <row r="150" spans="1:4" ht="12.75">
      <c r="A150" s="4" t="s">
        <v>86</v>
      </c>
      <c r="B150" s="4" t="s">
        <v>155</v>
      </c>
      <c r="C150" s="4" t="s">
        <v>114</v>
      </c>
      <c r="D150" s="5">
        <f>SUM('Za Školou (22)'!J22:J22)</f>
        <v>4553.895337455103</v>
      </c>
    </row>
    <row r="151" spans="1:4" ht="12.75">
      <c r="A151" s="4" t="s">
        <v>86</v>
      </c>
      <c r="B151" s="4" t="s">
        <v>155</v>
      </c>
      <c r="C151" s="4" t="s">
        <v>106</v>
      </c>
      <c r="D151" s="5">
        <f>SUM('Za Školou (22)'!J24:J24)</f>
        <v>3853.882885943321</v>
      </c>
    </row>
    <row r="152" spans="1:4" ht="12.75">
      <c r="A152" s="4" t="s">
        <v>86</v>
      </c>
      <c r="B152" s="4" t="s">
        <v>155</v>
      </c>
      <c r="C152" s="4" t="s">
        <v>107</v>
      </c>
      <c r="D152" s="5">
        <f>SUM('Za Školou (22)'!J26:J26)</f>
        <v>1989.0592000000001</v>
      </c>
    </row>
    <row r="153" spans="1:4" ht="12.75">
      <c r="A153" s="4" t="s">
        <v>86</v>
      </c>
      <c r="B153" s="4" t="s">
        <v>155</v>
      </c>
      <c r="C153" s="4" t="s">
        <v>115</v>
      </c>
      <c r="D153" s="5">
        <f>SUM('Za Školou (22)'!J28:J28)</f>
        <v>351.7353</v>
      </c>
    </row>
    <row r="154" spans="1:4" ht="12.75">
      <c r="A154" s="4" t="s">
        <v>86</v>
      </c>
      <c r="B154" s="4" t="s">
        <v>155</v>
      </c>
      <c r="C154" s="4" t="s">
        <v>94</v>
      </c>
      <c r="D154" s="5">
        <f>SUM('Za Školou (22)'!J30:J32)</f>
        <v>6736.656300000001</v>
      </c>
    </row>
    <row r="155" spans="1:4" ht="12.75">
      <c r="A155" s="4" t="s">
        <v>86</v>
      </c>
      <c r="B155" s="4" t="s">
        <v>155</v>
      </c>
      <c r="C155" s="4" t="s">
        <v>110</v>
      </c>
      <c r="D155" s="5">
        <f>SUM('Za Školou (22)'!J34:J34)</f>
        <v>958.9635000000001</v>
      </c>
    </row>
    <row r="156" spans="1:4" ht="12.75">
      <c r="A156" s="4" t="s">
        <v>86</v>
      </c>
      <c r="B156" s="4" t="s">
        <v>155</v>
      </c>
      <c r="C156" s="4" t="s">
        <v>97</v>
      </c>
      <c r="D156" s="5">
        <f>SUM('Za Školou (22)'!J36:J37)</f>
        <v>51868.86946</v>
      </c>
    </row>
    <row r="157" spans="1:4" ht="12.75">
      <c r="A157" s="4" t="s">
        <v>86</v>
      </c>
      <c r="B157" s="4" t="s">
        <v>155</v>
      </c>
      <c r="C157" s="4" t="s">
        <v>111</v>
      </c>
      <c r="D157" s="5">
        <f>SUM('Za Školou (22)'!J39:J39)</f>
        <v>23437.29</v>
      </c>
    </row>
    <row r="158" spans="1:4" ht="12.75">
      <c r="A158" s="4" t="s">
        <v>86</v>
      </c>
      <c r="B158" s="4" t="s">
        <v>157</v>
      </c>
      <c r="C158" s="4" t="s">
        <v>88</v>
      </c>
      <c r="D158" s="5">
        <f>SUM('Zdoňov (23)'!J9:J9)</f>
        <v>847</v>
      </c>
    </row>
    <row r="159" spans="1:4" ht="12.75">
      <c r="A159" s="4" t="s">
        <v>86</v>
      </c>
      <c r="B159" s="4" t="s">
        <v>157</v>
      </c>
      <c r="C159" s="4" t="s">
        <v>102</v>
      </c>
      <c r="D159" s="5">
        <f>SUM('Zdoňov (23)'!J11:J11)</f>
        <v>121</v>
      </c>
    </row>
    <row r="160" spans="1:4" ht="12.75">
      <c r="A160" s="4" t="s">
        <v>86</v>
      </c>
      <c r="B160" s="4" t="s">
        <v>157</v>
      </c>
      <c r="C160" s="4" t="s">
        <v>89</v>
      </c>
      <c r="D160" s="5">
        <f>SUM('Zdoňov (23)'!J13:J13)</f>
        <v>605</v>
      </c>
    </row>
    <row r="161" spans="1:4" ht="12.75">
      <c r="A161" s="4" t="s">
        <v>86</v>
      </c>
      <c r="B161" s="4" t="s">
        <v>157</v>
      </c>
      <c r="C161" s="4" t="s">
        <v>91</v>
      </c>
      <c r="D161" s="5">
        <f>SUM('Zdoňov (23)'!J15:J19)</f>
        <v>2618</v>
      </c>
    </row>
    <row r="162" spans="1:4" ht="12.75">
      <c r="A162" s="4" t="s">
        <v>86</v>
      </c>
      <c r="B162" s="4" t="s">
        <v>157</v>
      </c>
      <c r="C162" s="4" t="s">
        <v>114</v>
      </c>
      <c r="D162" s="5">
        <f>SUM('Zdoňov (23)'!J21:J21)</f>
        <v>28283.83092397925</v>
      </c>
    </row>
    <row r="163" spans="1:4" ht="12.75">
      <c r="A163" s="4" t="s">
        <v>86</v>
      </c>
      <c r="B163" s="4" t="s">
        <v>157</v>
      </c>
      <c r="C163" s="4" t="s">
        <v>106</v>
      </c>
      <c r="D163" s="5">
        <f>SUM('Zdoňov (23)'!J23:J23)</f>
        <v>9972.885603980598</v>
      </c>
    </row>
    <row r="164" spans="1:4" ht="12.75">
      <c r="A164" s="4" t="s">
        <v>86</v>
      </c>
      <c r="B164" s="4" t="s">
        <v>157</v>
      </c>
      <c r="C164" s="4" t="s">
        <v>92</v>
      </c>
      <c r="D164" s="5">
        <f>SUM('Zdoňov (23)'!J25:J25)</f>
        <v>36068.5733</v>
      </c>
    </row>
    <row r="165" spans="1:4" ht="12.75">
      <c r="A165" s="4" t="s">
        <v>86</v>
      </c>
      <c r="B165" s="4" t="s">
        <v>157</v>
      </c>
      <c r="C165" s="4" t="s">
        <v>132</v>
      </c>
      <c r="D165" s="5">
        <f>SUM('Zdoňov (23)'!J27:J27)</f>
        <v>2638.8378000000002</v>
      </c>
    </row>
    <row r="166" spans="1:4" ht="12.75">
      <c r="A166" s="4" t="s">
        <v>86</v>
      </c>
      <c r="B166" s="4" t="s">
        <v>157</v>
      </c>
      <c r="C166" s="4" t="s">
        <v>124</v>
      </c>
      <c r="D166" s="5">
        <f>SUM('Zdoňov (23)'!J29:J29)</f>
        <v>1444.16136</v>
      </c>
    </row>
    <row r="167" spans="1:4" ht="12.75">
      <c r="A167" s="4" t="s">
        <v>86</v>
      </c>
      <c r="B167" s="4" t="s">
        <v>157</v>
      </c>
      <c r="C167" s="4" t="s">
        <v>93</v>
      </c>
      <c r="D167" s="5">
        <f>SUM('Zdoňov (23)'!J31:J31)</f>
        <v>3534.3872</v>
      </c>
    </row>
    <row r="168" spans="1:4" ht="12.75">
      <c r="A168" s="4" t="s">
        <v>86</v>
      </c>
      <c r="B168" s="4" t="s">
        <v>157</v>
      </c>
      <c r="C168" s="4" t="s">
        <v>108</v>
      </c>
      <c r="D168" s="5">
        <f>SUM('Zdoňov (23)'!J33:J33)</f>
        <v>2045.8728999999998</v>
      </c>
    </row>
    <row r="169" spans="1:4" ht="12.75">
      <c r="A169" s="4" t="s">
        <v>86</v>
      </c>
      <c r="B169" s="4" t="s">
        <v>157</v>
      </c>
      <c r="C169" s="4" t="s">
        <v>94</v>
      </c>
      <c r="D169" s="5">
        <f>SUM('Zdoňov (23)'!J35:J37)</f>
        <v>3765.5310000000004</v>
      </c>
    </row>
    <row r="170" spans="1:4" ht="12.75">
      <c r="A170" s="4" t="s">
        <v>86</v>
      </c>
      <c r="B170" s="4" t="s">
        <v>157</v>
      </c>
      <c r="C170" s="4" t="s">
        <v>95</v>
      </c>
      <c r="D170" s="5">
        <f>SUM('Zdoňov (23)'!J39:J41)</f>
        <v>22761.881999999998</v>
      </c>
    </row>
    <row r="171" spans="1:4" ht="12.75">
      <c r="A171" s="4" t="s">
        <v>86</v>
      </c>
      <c r="B171" s="4" t="s">
        <v>157</v>
      </c>
      <c r="C171" s="4" t="s">
        <v>109</v>
      </c>
      <c r="D171" s="5">
        <f>SUM('Zdoňov (23)'!J43:J43)</f>
        <v>1327.8613</v>
      </c>
    </row>
    <row r="172" spans="1:4" ht="12.75">
      <c r="A172" s="4" t="s">
        <v>86</v>
      </c>
      <c r="B172" s="4" t="s">
        <v>157</v>
      </c>
      <c r="C172" s="4" t="s">
        <v>96</v>
      </c>
      <c r="D172" s="5">
        <f>SUM('Zdoňov (23)'!J45:J45)</f>
        <v>2418.2066999999997</v>
      </c>
    </row>
    <row r="173" spans="1:4" ht="12.75">
      <c r="A173" s="4" t="s">
        <v>86</v>
      </c>
      <c r="B173" s="4" t="s">
        <v>157</v>
      </c>
      <c r="C173" s="4" t="s">
        <v>110</v>
      </c>
      <c r="D173" s="5">
        <f>SUM('Zdoňov (23)'!J47:J47)</f>
        <v>17105.879999999997</v>
      </c>
    </row>
    <row r="174" spans="1:4" ht="12.75">
      <c r="A174" s="4" t="s">
        <v>86</v>
      </c>
      <c r="B174" s="4" t="s">
        <v>157</v>
      </c>
      <c r="C174" s="4" t="s">
        <v>97</v>
      </c>
      <c r="D174" s="5">
        <f>SUM('Zdoňov (23)'!J49:J50)</f>
        <v>100427.328328</v>
      </c>
    </row>
    <row r="175" spans="1:4" ht="12.75">
      <c r="A175" s="4" t="s">
        <v>86</v>
      </c>
      <c r="B175" s="4" t="s">
        <v>157</v>
      </c>
      <c r="C175" s="4" t="s">
        <v>111</v>
      </c>
      <c r="D175" s="5">
        <f>SUM('Zdoňov (23)'!J52:J52)</f>
        <v>186978.47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1.140625" style="0" bestFit="1" customWidth="1"/>
    <col min="2" max="2" width="23.421875" style="0" customWidth="1"/>
    <col min="7" max="7" width="11.28125" style="0" bestFit="1" customWidth="1"/>
    <col min="10" max="10" width="11.28125" style="0" bestFit="1" customWidth="1"/>
  </cols>
  <sheetData>
    <row r="1" spans="1:10" ht="12.75">
      <c r="A1" s="29" t="s">
        <v>79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25">
        <f>SUM(J6:J45)</f>
        <v>101273.96111500001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5" t="s">
        <v>11</v>
      </c>
      <c r="B7" s="16"/>
      <c r="D7" s="16"/>
      <c r="G7" s="16"/>
      <c r="J7" s="17"/>
    </row>
    <row r="8" spans="1:10" ht="12.75">
      <c r="A8" s="18" t="s">
        <v>9</v>
      </c>
      <c r="B8" s="19" t="s">
        <v>10</v>
      </c>
      <c r="C8" s="2">
        <v>1</v>
      </c>
      <c r="D8" s="20">
        <v>9</v>
      </c>
      <c r="E8" s="21">
        <v>0</v>
      </c>
      <c r="F8" s="21">
        <v>0</v>
      </c>
      <c r="G8" s="22">
        <f>CENIK!C9*D8*C8</f>
        <v>544.5</v>
      </c>
      <c r="H8" s="5">
        <f>CENIK!D9*E8*C8</f>
        <v>0</v>
      </c>
      <c r="I8" s="5">
        <f>CENIK!E9*F8*C8</f>
        <v>0</v>
      </c>
      <c r="J8" s="23">
        <f>G8+H8+I8</f>
        <v>544.5</v>
      </c>
    </row>
    <row r="9" spans="1:10" ht="12.75">
      <c r="A9" s="15" t="s">
        <v>14</v>
      </c>
      <c r="B9" s="16"/>
      <c r="D9" s="16"/>
      <c r="G9" s="16"/>
      <c r="J9" s="17"/>
    </row>
    <row r="10" spans="1:10" ht="12.75">
      <c r="A10" s="18" t="s">
        <v>9</v>
      </c>
      <c r="B10" s="19" t="s">
        <v>10</v>
      </c>
      <c r="C10" s="2">
        <v>1</v>
      </c>
      <c r="D10" s="20">
        <v>8</v>
      </c>
      <c r="E10" s="21">
        <v>0</v>
      </c>
      <c r="F10" s="21">
        <v>0</v>
      </c>
      <c r="G10" s="22">
        <f>CENIK!C15*D10*C10</f>
        <v>484</v>
      </c>
      <c r="H10" s="5">
        <f>CENIK!D15*E10*C10</f>
        <v>0</v>
      </c>
      <c r="I10" s="5">
        <f>CENIK!E15*F10*C10</f>
        <v>0</v>
      </c>
      <c r="J10" s="23">
        <f>G10+H10+I10</f>
        <v>484</v>
      </c>
    </row>
    <row r="11" spans="1:10" ht="12.75">
      <c r="A11" s="15" t="s">
        <v>21</v>
      </c>
      <c r="B11" s="16"/>
      <c r="D11" s="16"/>
      <c r="G11" s="16"/>
      <c r="J11" s="17"/>
    </row>
    <row r="12" spans="1:10" ht="12.75">
      <c r="A12" s="18" t="s">
        <v>16</v>
      </c>
      <c r="B12" s="19" t="s">
        <v>10</v>
      </c>
      <c r="C12" s="2">
        <v>1</v>
      </c>
      <c r="D12" s="20">
        <v>1</v>
      </c>
      <c r="E12" s="21">
        <v>0</v>
      </c>
      <c r="F12" s="21">
        <v>0</v>
      </c>
      <c r="G12" s="22">
        <f>CENIK!C23*D12*C12</f>
        <v>17.7</v>
      </c>
      <c r="H12" s="5">
        <f>CENIK!D23*E12*C12</f>
        <v>0</v>
      </c>
      <c r="I12" s="5">
        <f>CENIK!E23*F12*C12</f>
        <v>0</v>
      </c>
      <c r="J12" s="23">
        <f aca="true" t="shared" si="0" ref="J12:J19">G12+H12+I12</f>
        <v>17.7</v>
      </c>
    </row>
    <row r="13" spans="1:10" ht="12.75">
      <c r="A13" s="18" t="s">
        <v>17</v>
      </c>
      <c r="B13" s="19" t="s">
        <v>10</v>
      </c>
      <c r="C13" s="2">
        <v>2</v>
      </c>
      <c r="D13" s="20">
        <v>1</v>
      </c>
      <c r="E13" s="21">
        <v>0</v>
      </c>
      <c r="F13" s="21">
        <v>0</v>
      </c>
      <c r="G13" s="22">
        <f>CENIK!C24*D13*C13</f>
        <v>62.4</v>
      </c>
      <c r="H13" s="5">
        <f>CENIK!D24*E13*C13</f>
        <v>0</v>
      </c>
      <c r="I13" s="5">
        <f>CENIK!E24*F13*C13</f>
        <v>0</v>
      </c>
      <c r="J13" s="23">
        <f t="shared" si="0"/>
        <v>62.4</v>
      </c>
    </row>
    <row r="14" spans="1:10" ht="12.75">
      <c r="A14" s="18" t="s">
        <v>18</v>
      </c>
      <c r="B14" s="19" t="s">
        <v>10</v>
      </c>
      <c r="C14" s="2">
        <v>2</v>
      </c>
      <c r="D14" s="20">
        <v>1</v>
      </c>
      <c r="E14" s="21">
        <v>0</v>
      </c>
      <c r="F14" s="21">
        <v>0</v>
      </c>
      <c r="G14" s="22">
        <f>CENIK!C25*D14*C14</f>
        <v>46</v>
      </c>
      <c r="H14" s="5">
        <f>CENIK!D25*E14*C14</f>
        <v>0</v>
      </c>
      <c r="I14" s="5">
        <f>CENIK!E25*F14*C14</f>
        <v>0</v>
      </c>
      <c r="J14" s="23">
        <f t="shared" si="0"/>
        <v>46</v>
      </c>
    </row>
    <row r="15" spans="1:10" ht="12.75">
      <c r="A15" s="18" t="s">
        <v>19</v>
      </c>
      <c r="B15" s="19" t="s">
        <v>10</v>
      </c>
      <c r="C15" s="2">
        <v>20</v>
      </c>
      <c r="D15" s="20">
        <v>1</v>
      </c>
      <c r="E15" s="21">
        <v>0</v>
      </c>
      <c r="F15" s="21">
        <v>0</v>
      </c>
      <c r="G15" s="22">
        <f>CENIK!C26*D15*C15</f>
        <v>438</v>
      </c>
      <c r="H15" s="5">
        <f>CENIK!D26*E15*C15</f>
        <v>0</v>
      </c>
      <c r="I15" s="5">
        <f>CENIK!E26*F15*C15</f>
        <v>0</v>
      </c>
      <c r="J15" s="23">
        <f t="shared" si="0"/>
        <v>438</v>
      </c>
    </row>
    <row r="16" spans="1:10" ht="12.75">
      <c r="A16" s="18" t="s">
        <v>22</v>
      </c>
      <c r="B16" s="19" t="s">
        <v>10</v>
      </c>
      <c r="C16" s="2">
        <v>1</v>
      </c>
      <c r="D16" s="20">
        <v>1</v>
      </c>
      <c r="E16" s="21">
        <v>0</v>
      </c>
      <c r="F16" s="21">
        <v>0</v>
      </c>
      <c r="G16" s="22">
        <f>CENIK!C27*D16*C16</f>
        <v>20</v>
      </c>
      <c r="H16" s="5">
        <f>CENIK!D27*E16*C16</f>
        <v>0</v>
      </c>
      <c r="I16" s="5">
        <f>CENIK!E27*F16*C16</f>
        <v>0</v>
      </c>
      <c r="J16" s="23">
        <f t="shared" si="0"/>
        <v>20</v>
      </c>
    </row>
    <row r="17" spans="1:10" ht="12.75">
      <c r="A17" s="18" t="s">
        <v>24</v>
      </c>
      <c r="B17" s="19" t="s">
        <v>10</v>
      </c>
      <c r="C17" s="2">
        <v>1</v>
      </c>
      <c r="D17" s="20">
        <v>1</v>
      </c>
      <c r="E17" s="21">
        <v>0</v>
      </c>
      <c r="F17" s="21">
        <v>0</v>
      </c>
      <c r="G17" s="22">
        <f>CENIK!C29*D17*C17</f>
        <v>80</v>
      </c>
      <c r="H17" s="5">
        <f>CENIK!D29*E17*C17</f>
        <v>0</v>
      </c>
      <c r="I17" s="5">
        <f>CENIK!E29*F17*C17</f>
        <v>0</v>
      </c>
      <c r="J17" s="23">
        <f t="shared" si="0"/>
        <v>80</v>
      </c>
    </row>
    <row r="18" spans="1:10" ht="12.75">
      <c r="A18" s="18" t="s">
        <v>20</v>
      </c>
      <c r="B18" s="19" t="s">
        <v>10</v>
      </c>
      <c r="C18" s="2">
        <v>20</v>
      </c>
      <c r="D18" s="20">
        <v>1</v>
      </c>
      <c r="E18" s="21">
        <v>0</v>
      </c>
      <c r="F18" s="21">
        <v>0</v>
      </c>
      <c r="G18" s="22">
        <f>CENIK!C30*D18*C18</f>
        <v>92</v>
      </c>
      <c r="H18" s="5">
        <f>CENIK!D30*E18*C18</f>
        <v>0</v>
      </c>
      <c r="I18" s="5">
        <f>CENIK!E30*F18*C18</f>
        <v>0</v>
      </c>
      <c r="J18" s="23">
        <f t="shared" si="0"/>
        <v>92</v>
      </c>
    </row>
    <row r="19" spans="1:10" ht="12.75">
      <c r="A19" s="18" t="s">
        <v>25</v>
      </c>
      <c r="B19" s="19" t="s">
        <v>10</v>
      </c>
      <c r="C19" s="2">
        <v>1</v>
      </c>
      <c r="D19" s="20">
        <v>1</v>
      </c>
      <c r="E19" s="21">
        <v>0</v>
      </c>
      <c r="F19" s="21">
        <v>0</v>
      </c>
      <c r="G19" s="22">
        <f>CENIK!C31*D19*C19</f>
        <v>8</v>
      </c>
      <c r="H19" s="5">
        <f>CENIK!D31*E19*C19</f>
        <v>0</v>
      </c>
      <c r="I19" s="5">
        <f>CENIK!E31*F19*C19</f>
        <v>0</v>
      </c>
      <c r="J19" s="23">
        <f t="shared" si="0"/>
        <v>8</v>
      </c>
    </row>
    <row r="20" spans="1:10" ht="12.75">
      <c r="A20" s="15" t="s">
        <v>26</v>
      </c>
      <c r="B20" s="16"/>
      <c r="D20" s="16"/>
      <c r="G20" s="16"/>
      <c r="J20" s="17"/>
    </row>
    <row r="21" spans="1:10" ht="12.75">
      <c r="A21" s="18" t="s">
        <v>16</v>
      </c>
      <c r="B21" s="19" t="s">
        <v>10</v>
      </c>
      <c r="C21" s="2">
        <v>1</v>
      </c>
      <c r="D21" s="20">
        <v>1</v>
      </c>
      <c r="E21" s="21">
        <v>0</v>
      </c>
      <c r="F21" s="21">
        <v>0</v>
      </c>
      <c r="G21" s="22">
        <f>CENIK!C33*D21*C21</f>
        <v>17.7</v>
      </c>
      <c r="H21" s="5">
        <f>CENIK!D33*E21*C21</f>
        <v>0</v>
      </c>
      <c r="I21" s="5">
        <f>CENIK!E33*F21*C21</f>
        <v>0</v>
      </c>
      <c r="J21" s="23">
        <f>G21+H21+I21</f>
        <v>17.7</v>
      </c>
    </row>
    <row r="22" spans="1:10" ht="12.75">
      <c r="A22" s="18" t="s">
        <v>17</v>
      </c>
      <c r="B22" s="19" t="s">
        <v>10</v>
      </c>
      <c r="C22" s="2">
        <v>2</v>
      </c>
      <c r="D22" s="20">
        <v>1</v>
      </c>
      <c r="E22" s="21">
        <v>0</v>
      </c>
      <c r="F22" s="21">
        <v>0</v>
      </c>
      <c r="G22" s="22">
        <f>CENIK!C34*D22*C22</f>
        <v>62.4</v>
      </c>
      <c r="H22" s="5">
        <f>CENIK!D34*E22*C22</f>
        <v>0</v>
      </c>
      <c r="I22" s="5">
        <f>CENIK!E34*F22*C22</f>
        <v>0</v>
      </c>
      <c r="J22" s="23">
        <f>G22+H22+I22</f>
        <v>62.4</v>
      </c>
    </row>
    <row r="23" spans="1:10" ht="12.75">
      <c r="A23" s="18" t="s">
        <v>18</v>
      </c>
      <c r="B23" s="19" t="s">
        <v>10</v>
      </c>
      <c r="C23" s="2">
        <v>2</v>
      </c>
      <c r="D23" s="20">
        <v>1</v>
      </c>
      <c r="E23" s="21">
        <v>0</v>
      </c>
      <c r="F23" s="21">
        <v>0</v>
      </c>
      <c r="G23" s="22">
        <f>CENIK!C35*D23*C23</f>
        <v>46</v>
      </c>
      <c r="H23" s="5">
        <f>CENIK!D35*E23*C23</f>
        <v>0</v>
      </c>
      <c r="I23" s="5">
        <f>CENIK!E35*F23*C23</f>
        <v>0</v>
      </c>
      <c r="J23" s="23">
        <f>G23+H23+I23</f>
        <v>46</v>
      </c>
    </row>
    <row r="24" spans="1:10" ht="12.75">
      <c r="A24" s="18" t="s">
        <v>19</v>
      </c>
      <c r="B24" s="19" t="s">
        <v>10</v>
      </c>
      <c r="C24" s="2">
        <v>20</v>
      </c>
      <c r="D24" s="20">
        <v>1</v>
      </c>
      <c r="E24" s="21">
        <v>0</v>
      </c>
      <c r="F24" s="21">
        <v>0</v>
      </c>
      <c r="G24" s="22">
        <f>CENIK!C36*D24*C24</f>
        <v>438</v>
      </c>
      <c r="H24" s="5">
        <f>CENIK!D36*E24*C24</f>
        <v>0</v>
      </c>
      <c r="I24" s="5">
        <f>CENIK!E36*F24*C24</f>
        <v>0</v>
      </c>
      <c r="J24" s="23">
        <f>G24+H24+I24</f>
        <v>438</v>
      </c>
    </row>
    <row r="25" spans="1:10" ht="12.75">
      <c r="A25" s="18" t="s">
        <v>20</v>
      </c>
      <c r="B25" s="19" t="s">
        <v>10</v>
      </c>
      <c r="C25" s="2">
        <v>20</v>
      </c>
      <c r="D25" s="20">
        <v>1</v>
      </c>
      <c r="E25" s="21">
        <v>0</v>
      </c>
      <c r="F25" s="21">
        <v>0</v>
      </c>
      <c r="G25" s="22">
        <f>CENIK!C37*D25*C25</f>
        <v>92</v>
      </c>
      <c r="H25" s="5">
        <f>CENIK!D37*E25*C25</f>
        <v>0</v>
      </c>
      <c r="I25" s="5">
        <f>CENIK!E37*F25*C25</f>
        <v>0</v>
      </c>
      <c r="J25" s="23">
        <f>G25+H25+I25</f>
        <v>92</v>
      </c>
    </row>
    <row r="26" spans="1:10" ht="12.75">
      <c r="A26" s="15" t="s">
        <v>37</v>
      </c>
      <c r="B26" s="16"/>
      <c r="D26" s="16"/>
      <c r="G26" s="16"/>
      <c r="J26" s="17"/>
    </row>
    <row r="27" spans="1:10" ht="12.75">
      <c r="A27" s="18" t="s">
        <v>33</v>
      </c>
      <c r="B27" s="19" t="s">
        <v>34</v>
      </c>
      <c r="C27" s="2">
        <v>1</v>
      </c>
      <c r="D27" s="20">
        <v>3.16901</v>
      </c>
      <c r="E27" s="21">
        <v>0</v>
      </c>
      <c r="F27" s="21">
        <v>0</v>
      </c>
      <c r="G27" s="22">
        <f>CENIK!C51*D27*C27</f>
        <v>129.92941000000002</v>
      </c>
      <c r="H27" s="5">
        <f>CENIK!D51*E27*C27</f>
        <v>0</v>
      </c>
      <c r="I27" s="5">
        <f>CENIK!E51*F27*C27</f>
        <v>0</v>
      </c>
      <c r="J27" s="23">
        <f>G27+H27+I27</f>
        <v>129.92941000000002</v>
      </c>
    </row>
    <row r="28" spans="1:10" ht="24">
      <c r="A28" s="15" t="s">
        <v>46</v>
      </c>
      <c r="B28" s="16"/>
      <c r="D28" s="16"/>
      <c r="G28" s="16"/>
      <c r="J28" s="17"/>
    </row>
    <row r="29" spans="1:10" ht="12.75">
      <c r="A29" s="18" t="s">
        <v>45</v>
      </c>
      <c r="B29" s="19" t="s">
        <v>34</v>
      </c>
      <c r="C29" s="2">
        <v>3</v>
      </c>
      <c r="D29" s="20">
        <v>63.9575</v>
      </c>
      <c r="E29" s="21">
        <v>0</v>
      </c>
      <c r="F29" s="21">
        <v>0</v>
      </c>
      <c r="G29" s="22">
        <f>CENIK!C65*D29*C29</f>
        <v>585.2111249999999</v>
      </c>
      <c r="H29" s="5">
        <f>CENIK!D65*E29*C29</f>
        <v>0</v>
      </c>
      <c r="I29" s="5">
        <f>CENIK!E65*F29*C29</f>
        <v>0</v>
      </c>
      <c r="J29" s="23">
        <f>G29+H29+I29</f>
        <v>585.2111249999999</v>
      </c>
    </row>
    <row r="30" spans="1:10" ht="12.75">
      <c r="A30" s="15" t="s">
        <v>49</v>
      </c>
      <c r="B30" s="16"/>
      <c r="D30" s="16"/>
      <c r="G30" s="16"/>
      <c r="J30" s="17"/>
    </row>
    <row r="31" spans="1:10" ht="12.75">
      <c r="A31" s="18" t="s">
        <v>50</v>
      </c>
      <c r="B31" s="19" t="s">
        <v>34</v>
      </c>
      <c r="C31" s="2">
        <v>1</v>
      </c>
      <c r="D31" s="20">
        <v>7.25103</v>
      </c>
      <c r="E31" s="21">
        <v>0</v>
      </c>
      <c r="F31" s="21">
        <v>0</v>
      </c>
      <c r="G31" s="22">
        <f>CENIK!C71*D31*C31</f>
        <v>783.11124</v>
      </c>
      <c r="H31" s="5">
        <f>CENIK!D71*E31*C31</f>
        <v>0</v>
      </c>
      <c r="I31" s="5">
        <f>CENIK!E71*F31*C31</f>
        <v>0</v>
      </c>
      <c r="J31" s="23">
        <f>G31+H31+I31</f>
        <v>783.11124</v>
      </c>
    </row>
    <row r="32" spans="1:10" ht="12.75">
      <c r="A32" s="18" t="s">
        <v>51</v>
      </c>
      <c r="B32" s="19" t="s">
        <v>34</v>
      </c>
      <c r="C32" s="2">
        <v>2</v>
      </c>
      <c r="D32" s="20">
        <v>7.25103</v>
      </c>
      <c r="E32" s="21">
        <v>0</v>
      </c>
      <c r="F32" s="21">
        <v>0</v>
      </c>
      <c r="G32" s="22">
        <f>CENIK!C72*D32*C32</f>
        <v>609.0865200000001</v>
      </c>
      <c r="H32" s="5">
        <f>CENIK!D72*E32*C32</f>
        <v>0</v>
      </c>
      <c r="I32" s="5">
        <f>CENIK!E72*F32*C32</f>
        <v>0</v>
      </c>
      <c r="J32" s="23">
        <f>G32+H32+I32</f>
        <v>609.0865200000001</v>
      </c>
    </row>
    <row r="33" spans="1:10" ht="12.75">
      <c r="A33" s="18" t="s">
        <v>52</v>
      </c>
      <c r="B33" s="19" t="s">
        <v>34</v>
      </c>
      <c r="C33" s="2">
        <v>23</v>
      </c>
      <c r="D33" s="20">
        <v>7.25103</v>
      </c>
      <c r="E33" s="21">
        <v>0</v>
      </c>
      <c r="F33" s="21">
        <v>0</v>
      </c>
      <c r="G33" s="22">
        <f>CENIK!C73*D33*C33</f>
        <v>1000.64214</v>
      </c>
      <c r="H33" s="5">
        <f>CENIK!D73*E33*C33</f>
        <v>0</v>
      </c>
      <c r="I33" s="5">
        <f>CENIK!E73*F33*C33</f>
        <v>0</v>
      </c>
      <c r="J33" s="23">
        <f>G33+H33+I33</f>
        <v>1000.64214</v>
      </c>
    </row>
    <row r="34" spans="1:10" ht="12.75">
      <c r="A34" s="15" t="s">
        <v>53</v>
      </c>
      <c r="B34" s="16"/>
      <c r="D34" s="16"/>
      <c r="G34" s="16"/>
      <c r="J34" s="17"/>
    </row>
    <row r="35" spans="1:10" ht="12.75">
      <c r="A35" s="18" t="s">
        <v>50</v>
      </c>
      <c r="B35" s="19" t="s">
        <v>34</v>
      </c>
      <c r="C35" s="2">
        <v>1</v>
      </c>
      <c r="D35" s="20">
        <v>107.258</v>
      </c>
      <c r="E35" s="21">
        <v>0</v>
      </c>
      <c r="F35" s="21">
        <v>0</v>
      </c>
      <c r="G35" s="22">
        <f>CENIK!C75*D35*C35</f>
        <v>11583.864</v>
      </c>
      <c r="H35" s="5">
        <f>CENIK!D75*E35*C35</f>
        <v>0</v>
      </c>
      <c r="I35" s="5">
        <f>CENIK!E75*F35*C35</f>
        <v>0</v>
      </c>
      <c r="J35" s="23">
        <f>G35+H35+I35</f>
        <v>11583.864</v>
      </c>
    </row>
    <row r="36" spans="1:10" ht="12.75">
      <c r="A36" s="18" t="s">
        <v>51</v>
      </c>
      <c r="B36" s="19" t="s">
        <v>34</v>
      </c>
      <c r="C36" s="2">
        <v>2</v>
      </c>
      <c r="D36" s="20">
        <v>107.258</v>
      </c>
      <c r="E36" s="21">
        <v>0</v>
      </c>
      <c r="F36" s="21">
        <v>0</v>
      </c>
      <c r="G36" s="22">
        <f>CENIK!C76*D36*C36</f>
        <v>9009.672</v>
      </c>
      <c r="H36" s="5">
        <f>CENIK!D76*E36*C36</f>
        <v>0</v>
      </c>
      <c r="I36" s="5">
        <f>CENIK!E76*F36*C36</f>
        <v>0</v>
      </c>
      <c r="J36" s="23">
        <f>G36+H36+I36</f>
        <v>9009.672</v>
      </c>
    </row>
    <row r="37" spans="1:10" ht="12.75">
      <c r="A37" s="18" t="s">
        <v>52</v>
      </c>
      <c r="B37" s="19" t="s">
        <v>34</v>
      </c>
      <c r="C37" s="2">
        <v>23</v>
      </c>
      <c r="D37" s="20">
        <v>107.258</v>
      </c>
      <c r="E37" s="21">
        <v>0</v>
      </c>
      <c r="F37" s="21">
        <v>0</v>
      </c>
      <c r="G37" s="22">
        <f>CENIK!C77*D37*C37</f>
        <v>14801.604</v>
      </c>
      <c r="H37" s="5">
        <f>CENIK!D77*E37*C37</f>
        <v>0</v>
      </c>
      <c r="I37" s="5">
        <f>CENIK!E77*F37*C37</f>
        <v>0</v>
      </c>
      <c r="J37" s="23">
        <f>G37+H37+I37</f>
        <v>14801.604</v>
      </c>
    </row>
    <row r="38" spans="1:10" ht="24">
      <c r="A38" s="15" t="s">
        <v>62</v>
      </c>
      <c r="B38" s="16"/>
      <c r="D38" s="16"/>
      <c r="G38" s="16"/>
      <c r="J38" s="17"/>
    </row>
    <row r="39" spans="1:10" ht="12.75">
      <c r="A39" s="18" t="s">
        <v>45</v>
      </c>
      <c r="B39" s="19" t="s">
        <v>34</v>
      </c>
      <c r="C39" s="2">
        <v>3</v>
      </c>
      <c r="D39" s="20">
        <v>38.0054</v>
      </c>
      <c r="E39" s="21">
        <v>0</v>
      </c>
      <c r="F39" s="21">
        <v>0</v>
      </c>
      <c r="G39" s="22">
        <f>CENIK!C95*D39*C39</f>
        <v>387.65508</v>
      </c>
      <c r="H39" s="5">
        <f>CENIK!D95*E39*C39</f>
        <v>0</v>
      </c>
      <c r="I39" s="5">
        <f>CENIK!E95*F39*C39</f>
        <v>0</v>
      </c>
      <c r="J39" s="23">
        <f>G39+H39+I39</f>
        <v>387.65508</v>
      </c>
    </row>
    <row r="40" spans="1:10" ht="12.75">
      <c r="A40" s="15" t="s">
        <v>65</v>
      </c>
      <c r="B40" s="16"/>
      <c r="D40" s="16"/>
      <c r="G40" s="16"/>
      <c r="J40" s="17"/>
    </row>
    <row r="41" spans="1:10" ht="12.75">
      <c r="A41" s="18" t="s">
        <v>66</v>
      </c>
      <c r="B41" s="19" t="s">
        <v>34</v>
      </c>
      <c r="C41" s="2">
        <v>1</v>
      </c>
      <c r="D41" s="20">
        <v>4492.84</v>
      </c>
      <c r="E41" s="21">
        <v>0</v>
      </c>
      <c r="F41" s="21">
        <v>0</v>
      </c>
      <c r="G41" s="22">
        <f>CENIK!C101*D41*C41</f>
        <v>9614.6776</v>
      </c>
      <c r="H41" s="5">
        <f>CENIK!D101*E41*C41</f>
        <v>0</v>
      </c>
      <c r="I41" s="5">
        <f>CENIK!E101*F41*C41</f>
        <v>0</v>
      </c>
      <c r="J41" s="23">
        <f>G41+H41+I41</f>
        <v>9614.6776</v>
      </c>
    </row>
    <row r="42" spans="1:10" ht="12.75">
      <c r="A42" s="18" t="s">
        <v>67</v>
      </c>
      <c r="B42" s="19" t="s">
        <v>34</v>
      </c>
      <c r="C42" s="2">
        <v>7</v>
      </c>
      <c r="D42" s="20">
        <v>4492.84</v>
      </c>
      <c r="E42" s="21">
        <v>0</v>
      </c>
      <c r="F42" s="21">
        <v>0</v>
      </c>
      <c r="G42" s="22">
        <f>CENIK!C102*D42*C42</f>
        <v>50319.808000000005</v>
      </c>
      <c r="H42" s="5">
        <f>CENIK!D102*E42*C42</f>
        <v>0</v>
      </c>
      <c r="I42" s="5">
        <f>CENIK!E102*F42*C42</f>
        <v>0</v>
      </c>
      <c r="J42" s="23">
        <f>G42+H42+I42</f>
        <v>50319.808000000005</v>
      </c>
    </row>
    <row r="43" spans="1:10" ht="12.75">
      <c r="A43" s="12" t="s">
        <v>98</v>
      </c>
      <c r="B43" s="13"/>
      <c r="C43" s="13"/>
      <c r="D43" s="13"/>
      <c r="E43" s="13"/>
      <c r="F43" s="13"/>
      <c r="G43" s="13"/>
      <c r="H43" s="13"/>
      <c r="I43" s="13"/>
      <c r="J43" s="14"/>
    </row>
    <row r="44" spans="1:10" ht="12.75">
      <c r="A44" s="12" t="s">
        <v>99</v>
      </c>
      <c r="B44" s="13"/>
      <c r="C44" s="13"/>
      <c r="D44" s="13"/>
      <c r="E44" s="13"/>
      <c r="F44" s="13"/>
      <c r="G44" s="13"/>
      <c r="H44" s="13"/>
      <c r="I44" s="13"/>
      <c r="J44" s="14"/>
    </row>
    <row r="45" spans="1:10" ht="12.75">
      <c r="A45" s="24"/>
      <c r="B45" s="24"/>
      <c r="C45" s="24"/>
      <c r="D45" s="24"/>
      <c r="E45" s="24"/>
      <c r="F45" s="24"/>
      <c r="G45" s="24"/>
      <c r="H45" s="24"/>
      <c r="I45" s="24"/>
      <c r="J45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7" width="12.28125" style="0" bestFit="1" customWidth="1"/>
    <col min="10" max="10" width="12.28125" style="0" bestFit="1" customWidth="1"/>
  </cols>
  <sheetData>
    <row r="1" spans="1:10" ht="12.75">
      <c r="A1" s="29" t="s">
        <v>100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25">
        <f>SUM(J6:J16)</f>
        <v>152072.4506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5" t="s">
        <v>12</v>
      </c>
      <c r="B7" s="16"/>
      <c r="D7" s="16"/>
      <c r="G7" s="16"/>
      <c r="J7" s="17"/>
    </row>
    <row r="8" spans="1:10" ht="12.75">
      <c r="A8" s="18" t="s">
        <v>9</v>
      </c>
      <c r="B8" s="19" t="s">
        <v>10</v>
      </c>
      <c r="C8" s="2">
        <v>1</v>
      </c>
      <c r="D8" s="20">
        <v>1</v>
      </c>
      <c r="E8" s="21">
        <v>0</v>
      </c>
      <c r="F8" s="21">
        <v>0</v>
      </c>
      <c r="G8" s="22">
        <f>CENIK!C11*D8*C8</f>
        <v>60.5</v>
      </c>
      <c r="H8" s="5">
        <f>CENIK!D11*E8*C8</f>
        <v>0</v>
      </c>
      <c r="I8" s="5">
        <f>CENIK!E11*F8*C8</f>
        <v>0</v>
      </c>
      <c r="J8" s="23">
        <f>G8+H8+I8</f>
        <v>60.5</v>
      </c>
    </row>
    <row r="9" spans="1:10" ht="24">
      <c r="A9" s="15" t="s">
        <v>62</v>
      </c>
      <c r="B9" s="16"/>
      <c r="D9" s="16"/>
      <c r="G9" s="16"/>
      <c r="J9" s="17"/>
    </row>
    <row r="10" spans="1:10" ht="12.75">
      <c r="A10" s="18" t="s">
        <v>45</v>
      </c>
      <c r="B10" s="19" t="s">
        <v>34</v>
      </c>
      <c r="C10" s="2">
        <v>3</v>
      </c>
      <c r="D10" s="20">
        <v>147.523</v>
      </c>
      <c r="E10" s="21">
        <v>0</v>
      </c>
      <c r="F10" s="21">
        <v>0</v>
      </c>
      <c r="G10" s="22">
        <f>CENIK!C95*D10*C10</f>
        <v>1504.7346</v>
      </c>
      <c r="H10" s="5">
        <f>CENIK!D95*E10*C10</f>
        <v>0</v>
      </c>
      <c r="I10" s="5">
        <f>CENIK!E95*F10*C10</f>
        <v>0</v>
      </c>
      <c r="J10" s="23">
        <f>G10+H10+I10</f>
        <v>1504.7346</v>
      </c>
    </row>
    <row r="11" spans="1:10" ht="12.75">
      <c r="A11" s="15" t="s">
        <v>65</v>
      </c>
      <c r="B11" s="16"/>
      <c r="D11" s="16"/>
      <c r="G11" s="16"/>
      <c r="J11" s="17"/>
    </row>
    <row r="12" spans="1:10" ht="12.75">
      <c r="A12" s="18" t="s">
        <v>66</v>
      </c>
      <c r="B12" s="19" t="s">
        <v>34</v>
      </c>
      <c r="C12" s="2">
        <v>1</v>
      </c>
      <c r="D12" s="20">
        <v>11282.4</v>
      </c>
      <c r="E12" s="21">
        <v>0</v>
      </c>
      <c r="F12" s="21">
        <v>0</v>
      </c>
      <c r="G12" s="22">
        <f>CENIK!C101*D12*C12</f>
        <v>24144.336</v>
      </c>
      <c r="H12" s="5">
        <f>CENIK!D101*E12*C12</f>
        <v>0</v>
      </c>
      <c r="I12" s="5">
        <f>CENIK!E101*F12*C12</f>
        <v>0</v>
      </c>
      <c r="J12" s="23">
        <f>G12+H12+I12</f>
        <v>24144.336</v>
      </c>
    </row>
    <row r="13" spans="1:10" ht="12.75">
      <c r="A13" s="18" t="s">
        <v>67</v>
      </c>
      <c r="B13" s="19" t="s">
        <v>34</v>
      </c>
      <c r="C13" s="2">
        <v>7</v>
      </c>
      <c r="D13" s="20">
        <v>11282.4</v>
      </c>
      <c r="E13" s="21">
        <v>0</v>
      </c>
      <c r="F13" s="21">
        <v>0</v>
      </c>
      <c r="G13" s="22">
        <f>CENIK!C102*D13*C13</f>
        <v>126362.88</v>
      </c>
      <c r="H13" s="5">
        <f>CENIK!D102*E13*C13</f>
        <v>0</v>
      </c>
      <c r="I13" s="5">
        <f>CENIK!E102*F13*C13</f>
        <v>0</v>
      </c>
      <c r="J13" s="23">
        <f>G13+H13+I13</f>
        <v>126362.88</v>
      </c>
    </row>
    <row r="14" spans="1:10" ht="12.75">
      <c r="A14" s="12" t="s">
        <v>98</v>
      </c>
      <c r="B14" s="13"/>
      <c r="C14" s="13"/>
      <c r="D14" s="13"/>
      <c r="E14" s="13"/>
      <c r="F14" s="13"/>
      <c r="G14" s="13"/>
      <c r="H14" s="13"/>
      <c r="I14" s="13"/>
      <c r="J14" s="14"/>
    </row>
    <row r="15" spans="1:10" ht="12.75">
      <c r="A15" s="12" t="s">
        <v>99</v>
      </c>
      <c r="B15" s="13"/>
      <c r="C15" s="13"/>
      <c r="D15" s="13"/>
      <c r="E15" s="13"/>
      <c r="F15" s="13"/>
      <c r="G15" s="13"/>
      <c r="H15" s="13"/>
      <c r="I15" s="13"/>
      <c r="J15" s="14"/>
    </row>
    <row r="16" spans="1:10" ht="12.75">
      <c r="A16" s="24"/>
      <c r="B16" s="24"/>
      <c r="C16" s="24"/>
      <c r="D16" s="24"/>
      <c r="E16" s="24"/>
      <c r="F16" s="24"/>
      <c r="G16" s="24"/>
      <c r="H16" s="24"/>
      <c r="I16" s="24"/>
      <c r="J16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7" width="11.28125" style="0" bestFit="1" customWidth="1"/>
    <col min="8" max="8" width="10.28125" style="0" bestFit="1" customWidth="1"/>
    <col min="10" max="10" width="11.28125" style="0" bestFit="1" customWidth="1"/>
  </cols>
  <sheetData>
    <row r="1" spans="1:10" ht="12.75">
      <c r="A1" s="29" t="s">
        <v>103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104</v>
      </c>
    </row>
    <row r="3" spans="1:2" ht="12.75">
      <c r="A3" s="4" t="s">
        <v>73</v>
      </c>
      <c r="B3" s="25">
        <f>SUM(J6:J29)</f>
        <v>32638.19708737976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98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5" t="s">
        <v>11</v>
      </c>
      <c r="B8" s="16"/>
      <c r="D8" s="16"/>
      <c r="G8" s="16"/>
      <c r="J8" s="17"/>
    </row>
    <row r="9" spans="1:10" ht="12.75">
      <c r="A9" s="18" t="s">
        <v>9</v>
      </c>
      <c r="B9" s="19" t="s">
        <v>10</v>
      </c>
      <c r="C9" s="2">
        <v>1</v>
      </c>
      <c r="D9" s="20">
        <v>1</v>
      </c>
      <c r="E9" s="21">
        <v>0</v>
      </c>
      <c r="F9" s="21">
        <v>0</v>
      </c>
      <c r="G9" s="22">
        <f>CENIK!C9*D9*C9</f>
        <v>60.5</v>
      </c>
      <c r="H9" s="5">
        <f>CENIK!D9*E9*C9</f>
        <v>0</v>
      </c>
      <c r="I9" s="5">
        <f>CENIK!E9*F9*C9</f>
        <v>0</v>
      </c>
      <c r="J9" s="23">
        <f>G9+H9+I9</f>
        <v>60.5</v>
      </c>
    </row>
    <row r="10" spans="1:10" ht="12.75">
      <c r="A10" s="15" t="s">
        <v>12</v>
      </c>
      <c r="B10" s="16"/>
      <c r="D10" s="16"/>
      <c r="G10" s="16"/>
      <c r="J10" s="17"/>
    </row>
    <row r="11" spans="1:10" ht="12.75">
      <c r="A11" s="18" t="s">
        <v>9</v>
      </c>
      <c r="B11" s="19" t="s">
        <v>10</v>
      </c>
      <c r="C11" s="2">
        <v>1</v>
      </c>
      <c r="D11" s="20">
        <v>1</v>
      </c>
      <c r="E11" s="21">
        <v>0</v>
      </c>
      <c r="F11" s="21">
        <v>0</v>
      </c>
      <c r="G11" s="22">
        <f>CENIK!C11*D11*C11</f>
        <v>60.5</v>
      </c>
      <c r="H11" s="5">
        <f>CENIK!D11*E11*C11</f>
        <v>0</v>
      </c>
      <c r="I11" s="5">
        <f>CENIK!E11*F11*C11</f>
        <v>0</v>
      </c>
      <c r="J11" s="23">
        <f>G11+H11+I11</f>
        <v>60.5</v>
      </c>
    </row>
    <row r="12" spans="1:10" ht="12.75">
      <c r="A12" s="15" t="s">
        <v>30</v>
      </c>
      <c r="B12" s="16"/>
      <c r="D12" s="16"/>
      <c r="G12" s="16"/>
      <c r="J12" s="17"/>
    </row>
    <row r="13" spans="1:10" ht="12.75">
      <c r="A13" s="18" t="s">
        <v>28</v>
      </c>
      <c r="B13" s="19" t="s">
        <v>29</v>
      </c>
      <c r="C13" s="2">
        <v>2</v>
      </c>
      <c r="D13" s="20">
        <v>113.107911684356</v>
      </c>
      <c r="E13" s="21">
        <v>0</v>
      </c>
      <c r="F13" s="21">
        <v>0</v>
      </c>
      <c r="G13" s="22">
        <f>CENIK!C41*D13*C13</f>
        <v>8822.417111379767</v>
      </c>
      <c r="H13" s="5">
        <f>CENIK!D41*E13*C13</f>
        <v>0</v>
      </c>
      <c r="I13" s="5">
        <f>CENIK!E41*F13*C13</f>
        <v>0</v>
      </c>
      <c r="J13" s="23">
        <f>G13+H13+I13</f>
        <v>8822.417111379767</v>
      </c>
    </row>
    <row r="14" spans="1:10" ht="12.75">
      <c r="A14" s="15" t="s">
        <v>35</v>
      </c>
      <c r="B14" s="16"/>
      <c r="D14" s="16"/>
      <c r="G14" s="16"/>
      <c r="J14" s="17"/>
    </row>
    <row r="15" spans="1:10" ht="12.75">
      <c r="A15" s="18" t="s">
        <v>33</v>
      </c>
      <c r="B15" s="19" t="s">
        <v>34</v>
      </c>
      <c r="C15" s="2">
        <v>1</v>
      </c>
      <c r="D15" s="20">
        <v>74.4225</v>
      </c>
      <c r="E15" s="21">
        <v>0</v>
      </c>
      <c r="F15" s="21">
        <v>0</v>
      </c>
      <c r="G15" s="22">
        <f>CENIK!C47*D15*C15</f>
        <v>2307.0975</v>
      </c>
      <c r="H15" s="5">
        <f>CENIK!D47*E15*C15</f>
        <v>0</v>
      </c>
      <c r="I15" s="5">
        <f>CENIK!E47*F15*C15</f>
        <v>0</v>
      </c>
      <c r="J15" s="23">
        <f>G15+H15+I15</f>
        <v>2307.0975</v>
      </c>
    </row>
    <row r="16" spans="1:10" ht="24">
      <c r="A16" s="15" t="s">
        <v>46</v>
      </c>
      <c r="B16" s="16"/>
      <c r="D16" s="16"/>
      <c r="G16" s="16"/>
      <c r="J16" s="17"/>
    </row>
    <row r="17" spans="1:10" ht="12.75">
      <c r="A17" s="18" t="s">
        <v>45</v>
      </c>
      <c r="B17" s="19" t="s">
        <v>34</v>
      </c>
      <c r="C17" s="2">
        <v>2</v>
      </c>
      <c r="D17" s="20">
        <v>0</v>
      </c>
      <c r="E17" s="21">
        <v>54.1036</v>
      </c>
      <c r="F17" s="21">
        <v>0</v>
      </c>
      <c r="G17" s="22">
        <f>CENIK!C65*D17*C17</f>
        <v>0</v>
      </c>
      <c r="H17" s="5">
        <f>CENIK!D65*E17*C17</f>
        <v>587.5650959999999</v>
      </c>
      <c r="I17" s="5">
        <f>CENIK!E65*F17*C17</f>
        <v>0</v>
      </c>
      <c r="J17" s="23">
        <f>G17+H17+I17</f>
        <v>587.5650959999999</v>
      </c>
    </row>
    <row r="18" spans="1:10" ht="24">
      <c r="A18" s="15" t="s">
        <v>48</v>
      </c>
      <c r="B18" s="16"/>
      <c r="D18" s="16"/>
      <c r="G18" s="16"/>
      <c r="J18" s="17"/>
    </row>
    <row r="19" spans="1:10" ht="12.75">
      <c r="A19" s="18" t="s">
        <v>45</v>
      </c>
      <c r="B19" s="19" t="s">
        <v>34</v>
      </c>
      <c r="C19" s="2">
        <v>2</v>
      </c>
      <c r="D19" s="20">
        <v>30.5684</v>
      </c>
      <c r="E19" s="21">
        <v>0</v>
      </c>
      <c r="F19" s="21">
        <v>0</v>
      </c>
      <c r="G19" s="22">
        <f>CENIK!C69*D19*C19</f>
        <v>186.46724</v>
      </c>
      <c r="H19" s="5">
        <f>CENIK!D69*E19*C19</f>
        <v>0</v>
      </c>
      <c r="I19" s="5">
        <f>CENIK!E69*F19*C19</f>
        <v>0</v>
      </c>
      <c r="J19" s="23">
        <f>G19+H19+I19</f>
        <v>186.46724</v>
      </c>
    </row>
    <row r="20" spans="1:10" ht="24">
      <c r="A20" s="15" t="s">
        <v>61</v>
      </c>
      <c r="B20" s="16"/>
      <c r="D20" s="16"/>
      <c r="G20" s="16"/>
      <c r="J20" s="17"/>
    </row>
    <row r="21" spans="1:10" ht="12.75">
      <c r="A21" s="18" t="s">
        <v>45</v>
      </c>
      <c r="B21" s="19" t="s">
        <v>34</v>
      </c>
      <c r="C21" s="2">
        <v>2</v>
      </c>
      <c r="D21" s="20">
        <v>172.88</v>
      </c>
      <c r="E21" s="21">
        <v>0</v>
      </c>
      <c r="F21" s="21">
        <v>0</v>
      </c>
      <c r="G21" s="22">
        <f>CENIK!C93*D21*C21</f>
        <v>1175.5839999999998</v>
      </c>
      <c r="H21" s="5">
        <f>CENIK!D93*E21*C21</f>
        <v>0</v>
      </c>
      <c r="I21" s="5">
        <f>CENIK!E93*F21*C21</f>
        <v>0</v>
      </c>
      <c r="J21" s="23">
        <f>G21+H21+I21</f>
        <v>1175.5839999999998</v>
      </c>
    </row>
    <row r="22" spans="1:10" ht="24">
      <c r="A22" s="15" t="s">
        <v>62</v>
      </c>
      <c r="B22" s="16"/>
      <c r="D22" s="16"/>
      <c r="G22" s="16"/>
      <c r="J22" s="17"/>
    </row>
    <row r="23" spans="1:10" ht="12.75">
      <c r="A23" s="18" t="s">
        <v>45</v>
      </c>
      <c r="B23" s="19" t="s">
        <v>34</v>
      </c>
      <c r="C23" s="2">
        <v>2</v>
      </c>
      <c r="D23" s="20">
        <v>39.939</v>
      </c>
      <c r="E23" s="21">
        <v>0</v>
      </c>
      <c r="F23" s="21">
        <v>0</v>
      </c>
      <c r="G23" s="22">
        <f>CENIK!C95*D23*C23</f>
        <v>271.5852</v>
      </c>
      <c r="H23" s="5">
        <f>CENIK!D95*E23*C23</f>
        <v>0</v>
      </c>
      <c r="I23" s="5">
        <f>CENIK!E95*F23*C23</f>
        <v>0</v>
      </c>
      <c r="J23" s="23">
        <f>G23+H23+I23</f>
        <v>271.5852</v>
      </c>
    </row>
    <row r="24" spans="1:10" ht="24">
      <c r="A24" s="15" t="s">
        <v>63</v>
      </c>
      <c r="B24" s="16"/>
      <c r="D24" s="16"/>
      <c r="G24" s="16"/>
      <c r="J24" s="17"/>
    </row>
    <row r="25" spans="1:10" ht="12.75">
      <c r="A25" s="18" t="s">
        <v>45</v>
      </c>
      <c r="B25" s="19" t="s">
        <v>34</v>
      </c>
      <c r="C25" s="2">
        <v>2</v>
      </c>
      <c r="D25" s="20">
        <v>23.4108</v>
      </c>
      <c r="E25" s="21">
        <v>0</v>
      </c>
      <c r="F25" s="21">
        <v>0</v>
      </c>
      <c r="G25" s="22">
        <f>CENIK!C97*D25*C25</f>
        <v>159.19343999999998</v>
      </c>
      <c r="H25" s="5">
        <f>CENIK!D97*E25*C25</f>
        <v>0</v>
      </c>
      <c r="I25" s="5">
        <f>CENIK!E97*F25*C25</f>
        <v>0</v>
      </c>
      <c r="J25" s="23">
        <f>G25+H25+I25</f>
        <v>159.19343999999998</v>
      </c>
    </row>
    <row r="26" spans="1:10" ht="12.75">
      <c r="A26" s="15" t="s">
        <v>68</v>
      </c>
      <c r="B26" s="16"/>
      <c r="D26" s="16"/>
      <c r="G26" s="16"/>
      <c r="J26" s="17"/>
    </row>
    <row r="27" spans="1:10" ht="12.75">
      <c r="A27" s="18" t="s">
        <v>67</v>
      </c>
      <c r="B27" s="19" t="s">
        <v>34</v>
      </c>
      <c r="C27" s="2">
        <v>5</v>
      </c>
      <c r="D27" s="20">
        <v>2587.89</v>
      </c>
      <c r="E27" s="21">
        <v>291.467</v>
      </c>
      <c r="F27" s="21">
        <v>0</v>
      </c>
      <c r="G27" s="22">
        <f>CENIK!C104*D27*C27</f>
        <v>16821.285</v>
      </c>
      <c r="H27" s="5">
        <f>CENIK!D104*E27*C27</f>
        <v>2186.0025</v>
      </c>
      <c r="I27" s="5">
        <f>CENIK!E104*F27*C27</f>
        <v>0</v>
      </c>
      <c r="J27" s="23">
        <f>G27+H27+I27</f>
        <v>19007.2875</v>
      </c>
    </row>
    <row r="28" spans="1:10" ht="12.75">
      <c r="A28" s="12" t="s">
        <v>99</v>
      </c>
      <c r="B28" s="13"/>
      <c r="C28" s="13"/>
      <c r="D28" s="13"/>
      <c r="E28" s="13"/>
      <c r="F28" s="13"/>
      <c r="G28" s="13"/>
      <c r="H28" s="13"/>
      <c r="I28" s="13"/>
      <c r="J28" s="14"/>
    </row>
    <row r="29" spans="1:10" ht="12.75">
      <c r="A29" s="24"/>
      <c r="B29" s="24"/>
      <c r="C29" s="24"/>
      <c r="D29" s="24"/>
      <c r="E29" s="24"/>
      <c r="F29" s="24"/>
      <c r="G29" s="24"/>
      <c r="H29" s="24"/>
      <c r="I29" s="24"/>
      <c r="J29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1.140625" style="0" bestFit="1" customWidth="1"/>
    <col min="2" max="2" width="23.421875" style="0" customWidth="1"/>
    <col min="7" max="9" width="11.28125" style="0" bestFit="1" customWidth="1"/>
    <col min="10" max="10" width="12.28125" style="0" bestFit="1" customWidth="1"/>
  </cols>
  <sheetData>
    <row r="1" spans="1:10" ht="12.75">
      <c r="A1" s="29" t="s">
        <v>112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104</v>
      </c>
    </row>
    <row r="3" spans="1:2" ht="12.75">
      <c r="A3" s="4" t="s">
        <v>73</v>
      </c>
      <c r="B3" s="25">
        <f>SUM(J6:J36)</f>
        <v>232070.51060838325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98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5" t="s">
        <v>11</v>
      </c>
      <c r="B8" s="16"/>
      <c r="D8" s="16"/>
      <c r="G8" s="16"/>
      <c r="J8" s="17"/>
    </row>
    <row r="9" spans="1:10" ht="12.75">
      <c r="A9" s="18" t="s">
        <v>9</v>
      </c>
      <c r="B9" s="19" t="s">
        <v>10</v>
      </c>
      <c r="C9" s="2">
        <v>1</v>
      </c>
      <c r="D9" s="20">
        <v>5</v>
      </c>
      <c r="E9" s="21">
        <v>0</v>
      </c>
      <c r="F9" s="21">
        <v>0</v>
      </c>
      <c r="G9" s="22">
        <f>CENIK!C9*D9*C9</f>
        <v>302.5</v>
      </c>
      <c r="H9" s="5">
        <f>CENIK!D9*E9*C9</f>
        <v>0</v>
      </c>
      <c r="I9" s="5">
        <f>CENIK!E9*F9*C9</f>
        <v>0</v>
      </c>
      <c r="J9" s="23">
        <f>G9+H9+I9</f>
        <v>302.5</v>
      </c>
    </row>
    <row r="10" spans="1:10" ht="12.75">
      <c r="A10" s="15" t="s">
        <v>27</v>
      </c>
      <c r="B10" s="16"/>
      <c r="D10" s="16"/>
      <c r="G10" s="16"/>
      <c r="J10" s="17"/>
    </row>
    <row r="11" spans="1:10" ht="12.75">
      <c r="A11" s="18" t="s">
        <v>28</v>
      </c>
      <c r="B11" s="19" t="s">
        <v>29</v>
      </c>
      <c r="C11" s="2">
        <v>2</v>
      </c>
      <c r="D11" s="20">
        <v>287.658511133119</v>
      </c>
      <c r="E11" s="21">
        <v>0</v>
      </c>
      <c r="F11" s="21">
        <v>0</v>
      </c>
      <c r="G11" s="22">
        <f>CENIK!C39*D11*C11</f>
        <v>22437.363868383283</v>
      </c>
      <c r="H11" s="5">
        <f>CENIK!D39*E11*C11</f>
        <v>0</v>
      </c>
      <c r="I11" s="5">
        <f>CENIK!E39*F11*C11</f>
        <v>0</v>
      </c>
      <c r="J11" s="23">
        <f>G11+H11+I11</f>
        <v>22437.363868383283</v>
      </c>
    </row>
    <row r="12" spans="1:10" ht="12.75">
      <c r="A12" s="15" t="s">
        <v>35</v>
      </c>
      <c r="B12" s="16"/>
      <c r="D12" s="16"/>
      <c r="G12" s="16"/>
      <c r="J12" s="17"/>
    </row>
    <row r="13" spans="1:10" ht="12.75">
      <c r="A13" s="18" t="s">
        <v>33</v>
      </c>
      <c r="B13" s="19" t="s">
        <v>34</v>
      </c>
      <c r="C13" s="2">
        <v>1</v>
      </c>
      <c r="D13" s="20">
        <v>31.6507</v>
      </c>
      <c r="E13" s="21">
        <v>0</v>
      </c>
      <c r="F13" s="21">
        <v>0</v>
      </c>
      <c r="G13" s="22">
        <f>CENIK!C47*D13*C13</f>
        <v>981.1717</v>
      </c>
      <c r="H13" s="5">
        <f>CENIK!D47*E13*C13</f>
        <v>0</v>
      </c>
      <c r="I13" s="5">
        <f>CENIK!E47*F13*C13</f>
        <v>0</v>
      </c>
      <c r="J13" s="23">
        <f>G13+H13+I13</f>
        <v>981.1717</v>
      </c>
    </row>
    <row r="14" spans="1:10" ht="12.75">
      <c r="A14" s="15" t="s">
        <v>37</v>
      </c>
      <c r="B14" s="16"/>
      <c r="D14" s="16"/>
      <c r="G14" s="16"/>
      <c r="J14" s="17"/>
    </row>
    <row r="15" spans="1:10" ht="12.75">
      <c r="A15" s="18" t="s">
        <v>33</v>
      </c>
      <c r="B15" s="19" t="s">
        <v>34</v>
      </c>
      <c r="C15" s="2">
        <v>1</v>
      </c>
      <c r="D15" s="20">
        <v>0</v>
      </c>
      <c r="E15" s="21">
        <v>0</v>
      </c>
      <c r="F15" s="21">
        <v>121.605</v>
      </c>
      <c r="G15" s="22">
        <f>CENIK!C51*D15*C15</f>
        <v>0</v>
      </c>
      <c r="H15" s="5">
        <f>CENIK!D51*E15*C15</f>
        <v>0</v>
      </c>
      <c r="I15" s="5">
        <f>CENIK!E51*F15*C15</f>
        <v>4985.805</v>
      </c>
      <c r="J15" s="23">
        <f>G15+H15+I15</f>
        <v>4985.805</v>
      </c>
    </row>
    <row r="16" spans="1:10" ht="12.75">
      <c r="A16" s="15" t="s">
        <v>38</v>
      </c>
      <c r="B16" s="16"/>
      <c r="D16" s="16"/>
      <c r="G16" s="16"/>
      <c r="J16" s="17"/>
    </row>
    <row r="17" spans="1:10" ht="12.75">
      <c r="A17" s="18" t="s">
        <v>33</v>
      </c>
      <c r="B17" s="19" t="s">
        <v>34</v>
      </c>
      <c r="C17" s="2">
        <v>1</v>
      </c>
      <c r="D17" s="20">
        <v>34.8691</v>
      </c>
      <c r="E17" s="21">
        <v>0</v>
      </c>
      <c r="F17" s="21">
        <v>0</v>
      </c>
      <c r="G17" s="22">
        <f>CENIK!C53*D17*C17</f>
        <v>1080.9421000000002</v>
      </c>
      <c r="H17" s="5">
        <f>CENIK!D53*E17*C17</f>
        <v>0</v>
      </c>
      <c r="I17" s="5">
        <f>CENIK!E53*F17*C17</f>
        <v>0</v>
      </c>
      <c r="J17" s="23">
        <f>G17+H17+I17</f>
        <v>1080.9421000000002</v>
      </c>
    </row>
    <row r="18" spans="1:10" ht="24">
      <c r="A18" s="15" t="s">
        <v>46</v>
      </c>
      <c r="B18" s="16"/>
      <c r="D18" s="16"/>
      <c r="G18" s="16"/>
      <c r="J18" s="17"/>
    </row>
    <row r="19" spans="1:10" ht="12.75">
      <c r="A19" s="18" t="s">
        <v>45</v>
      </c>
      <c r="B19" s="19" t="s">
        <v>34</v>
      </c>
      <c r="C19" s="2">
        <v>2</v>
      </c>
      <c r="D19" s="20">
        <v>79.2446</v>
      </c>
      <c r="E19" s="21">
        <v>0</v>
      </c>
      <c r="F19" s="21">
        <v>0</v>
      </c>
      <c r="G19" s="22">
        <f>CENIK!C65*D19*C19</f>
        <v>483.39206</v>
      </c>
      <c r="H19" s="5">
        <f>CENIK!D65*E19*C19</f>
        <v>0</v>
      </c>
      <c r="I19" s="5">
        <f>CENIK!E65*F19*C19</f>
        <v>0</v>
      </c>
      <c r="J19" s="23">
        <f>G19+H19+I19</f>
        <v>483.39206</v>
      </c>
    </row>
    <row r="20" spans="1:10" ht="12.75">
      <c r="A20" s="15" t="s">
        <v>49</v>
      </c>
      <c r="B20" s="16"/>
      <c r="D20" s="16"/>
      <c r="G20" s="16"/>
      <c r="J20" s="17"/>
    </row>
    <row r="21" spans="1:10" ht="12.75">
      <c r="A21" s="18" t="s">
        <v>50</v>
      </c>
      <c r="B21" s="19" t="s">
        <v>34</v>
      </c>
      <c r="C21" s="2">
        <v>1</v>
      </c>
      <c r="D21" s="20">
        <v>0</v>
      </c>
      <c r="E21" s="21">
        <v>0</v>
      </c>
      <c r="F21" s="21">
        <v>41.3479</v>
      </c>
      <c r="G21" s="22">
        <f>CENIK!C71*D21*C21</f>
        <v>0</v>
      </c>
      <c r="H21" s="5">
        <f>CENIK!D71*E21*C21</f>
        <v>0</v>
      </c>
      <c r="I21" s="5">
        <f>CENIK!E71*F21*C21</f>
        <v>4465.573200000001</v>
      </c>
      <c r="J21" s="23">
        <f>G21+H21+I21</f>
        <v>4465.573200000001</v>
      </c>
    </row>
    <row r="22" spans="1:10" ht="12.75">
      <c r="A22" s="18" t="s">
        <v>51</v>
      </c>
      <c r="B22" s="19" t="s">
        <v>34</v>
      </c>
      <c r="C22" s="2">
        <v>2</v>
      </c>
      <c r="D22" s="20">
        <v>0</v>
      </c>
      <c r="E22" s="21">
        <v>0</v>
      </c>
      <c r="F22" s="21">
        <v>41.3479</v>
      </c>
      <c r="G22" s="22">
        <f>CENIK!C72*D22*C22</f>
        <v>0</v>
      </c>
      <c r="H22" s="5">
        <f>CENIK!D72*E22*C22</f>
        <v>0</v>
      </c>
      <c r="I22" s="5">
        <f>CENIK!E72*F22*C22</f>
        <v>3473.2236000000003</v>
      </c>
      <c r="J22" s="23">
        <f>G22+H22+I22</f>
        <v>3473.2236000000003</v>
      </c>
    </row>
    <row r="23" spans="1:10" ht="12.75">
      <c r="A23" s="18" t="s">
        <v>52</v>
      </c>
      <c r="B23" s="19" t="s">
        <v>34</v>
      </c>
      <c r="C23" s="2">
        <v>23</v>
      </c>
      <c r="D23" s="20">
        <v>0</v>
      </c>
      <c r="E23" s="21">
        <v>0</v>
      </c>
      <c r="F23" s="21">
        <v>41.3479</v>
      </c>
      <c r="G23" s="22">
        <f>CENIK!C73*D23*C23</f>
        <v>0</v>
      </c>
      <c r="H23" s="5">
        <f>CENIK!D73*E23*C23</f>
        <v>0</v>
      </c>
      <c r="I23" s="5">
        <f>CENIK!E73*F23*C23</f>
        <v>5706.0102</v>
      </c>
      <c r="J23" s="23">
        <f>G23+H23+I23</f>
        <v>5706.0102</v>
      </c>
    </row>
    <row r="24" spans="1:10" ht="24">
      <c r="A24" s="15" t="s">
        <v>61</v>
      </c>
      <c r="B24" s="16"/>
      <c r="D24" s="16"/>
      <c r="G24" s="16"/>
      <c r="J24" s="17"/>
    </row>
    <row r="25" spans="1:10" ht="12.75">
      <c r="A25" s="18" t="s">
        <v>45</v>
      </c>
      <c r="B25" s="19" t="s">
        <v>34</v>
      </c>
      <c r="C25" s="2">
        <v>2</v>
      </c>
      <c r="D25" s="20">
        <v>0</v>
      </c>
      <c r="E25" s="21">
        <v>2727.08</v>
      </c>
      <c r="F25" s="21">
        <v>0</v>
      </c>
      <c r="G25" s="22">
        <f>CENIK!C93*D25*C25</f>
        <v>0</v>
      </c>
      <c r="H25" s="5">
        <f>CENIK!D93*E25*C25</f>
        <v>29997.879999999997</v>
      </c>
      <c r="I25" s="5">
        <f>CENIK!E93*F25*C25</f>
        <v>0</v>
      </c>
      <c r="J25" s="23">
        <f>G25+H25+I25</f>
        <v>29997.879999999997</v>
      </c>
    </row>
    <row r="26" spans="1:10" ht="24">
      <c r="A26" s="15" t="s">
        <v>63</v>
      </c>
      <c r="B26" s="16"/>
      <c r="D26" s="16"/>
      <c r="G26" s="16"/>
      <c r="J26" s="17"/>
    </row>
    <row r="27" spans="1:10" ht="12.75">
      <c r="A27" s="18" t="s">
        <v>45</v>
      </c>
      <c r="B27" s="19" t="s">
        <v>34</v>
      </c>
      <c r="C27" s="2">
        <v>2</v>
      </c>
      <c r="D27" s="20">
        <v>0</v>
      </c>
      <c r="E27" s="21">
        <v>294.926</v>
      </c>
      <c r="F27" s="21">
        <v>700.768</v>
      </c>
      <c r="G27" s="22">
        <f>CENIK!C97*D27*C27</f>
        <v>0</v>
      </c>
      <c r="H27" s="5">
        <f>CENIK!D97*E27*C27</f>
        <v>3244.1859999999997</v>
      </c>
      <c r="I27" s="5">
        <f>CENIK!E97*F27*C27</f>
        <v>10511.52</v>
      </c>
      <c r="J27" s="23">
        <f>G27+H27+I27</f>
        <v>13755.706</v>
      </c>
    </row>
    <row r="28" spans="1:10" ht="12.75">
      <c r="A28" s="15" t="s">
        <v>65</v>
      </c>
      <c r="B28" s="16"/>
      <c r="D28" s="16"/>
      <c r="G28" s="16"/>
      <c r="J28" s="17"/>
    </row>
    <row r="29" spans="1:10" ht="12.75">
      <c r="A29" s="18" t="s">
        <v>66</v>
      </c>
      <c r="B29" s="19" t="s">
        <v>34</v>
      </c>
      <c r="C29" s="2">
        <v>1</v>
      </c>
      <c r="D29" s="20">
        <v>172.3</v>
      </c>
      <c r="E29" s="21">
        <v>24.2615</v>
      </c>
      <c r="F29" s="21">
        <v>0</v>
      </c>
      <c r="G29" s="22">
        <f>CENIK!C101*D29*C29</f>
        <v>368.72200000000004</v>
      </c>
      <c r="H29" s="5">
        <f>CENIK!D101*E29*C29</f>
        <v>52.647455</v>
      </c>
      <c r="I29" s="5">
        <f>CENIK!E101*F29*C29</f>
        <v>0</v>
      </c>
      <c r="J29" s="23">
        <f>G29+H29+I29</f>
        <v>421.369455</v>
      </c>
    </row>
    <row r="30" spans="1:10" ht="12.75">
      <c r="A30" s="18" t="s">
        <v>67</v>
      </c>
      <c r="B30" s="19" t="s">
        <v>34</v>
      </c>
      <c r="C30" s="2">
        <v>5</v>
      </c>
      <c r="D30" s="20">
        <v>172.3</v>
      </c>
      <c r="E30" s="21">
        <v>24.2615</v>
      </c>
      <c r="F30" s="21">
        <v>0</v>
      </c>
      <c r="G30" s="22">
        <f>CENIK!C102*D30*C30</f>
        <v>1378.4</v>
      </c>
      <c r="H30" s="5">
        <f>CENIK!D102*E30*C30</f>
        <v>265.663425</v>
      </c>
      <c r="I30" s="5">
        <f>CENIK!E102*F30*C30</f>
        <v>0</v>
      </c>
      <c r="J30" s="23">
        <f>G30+H30+I30</f>
        <v>1644.063425</v>
      </c>
    </row>
    <row r="31" spans="1:10" ht="12.75">
      <c r="A31" s="15" t="s">
        <v>68</v>
      </c>
      <c r="B31" s="16"/>
      <c r="D31" s="16"/>
      <c r="G31" s="16"/>
      <c r="J31" s="17"/>
    </row>
    <row r="32" spans="1:10" ht="12.75">
      <c r="A32" s="18" t="s">
        <v>67</v>
      </c>
      <c r="B32" s="19" t="s">
        <v>34</v>
      </c>
      <c r="C32" s="2">
        <v>5</v>
      </c>
      <c r="D32" s="20">
        <v>7142.98</v>
      </c>
      <c r="E32" s="21">
        <v>9238.5</v>
      </c>
      <c r="F32" s="21">
        <v>1746.61</v>
      </c>
      <c r="G32" s="22">
        <f>CENIK!C104*D32*C32</f>
        <v>46429.369999999995</v>
      </c>
      <c r="H32" s="5">
        <f>CENIK!D104*E32*C32</f>
        <v>69288.75</v>
      </c>
      <c r="I32" s="5">
        <f>CENIK!E104*F32*C32</f>
        <v>14846.184999999998</v>
      </c>
      <c r="J32" s="23">
        <f>G32+H32+I32</f>
        <v>130564.305</v>
      </c>
    </row>
    <row r="33" spans="1:10" ht="12.75">
      <c r="A33" s="15" t="s">
        <v>71</v>
      </c>
      <c r="B33" s="16"/>
      <c r="D33" s="16"/>
      <c r="G33" s="16"/>
      <c r="J33" s="17"/>
    </row>
    <row r="34" spans="1:10" ht="12.75">
      <c r="A34" s="18" t="s">
        <v>67</v>
      </c>
      <c r="B34" s="19" t="s">
        <v>34</v>
      </c>
      <c r="C34" s="2">
        <v>5</v>
      </c>
      <c r="D34" s="20">
        <v>279.47</v>
      </c>
      <c r="E34" s="21">
        <v>149.504</v>
      </c>
      <c r="F34" s="21">
        <v>1039.22</v>
      </c>
      <c r="G34" s="22">
        <f>CENIK!C110*D34*C34</f>
        <v>1816.5550000000003</v>
      </c>
      <c r="H34" s="5">
        <f>CENIK!D110*E34*C34</f>
        <v>1121.2799999999997</v>
      </c>
      <c r="I34" s="5">
        <f>CENIK!E110*F34*C34</f>
        <v>8833.369999999999</v>
      </c>
      <c r="J34" s="23">
        <f>G34+H34+I34</f>
        <v>11771.204999999998</v>
      </c>
    </row>
    <row r="35" spans="1:10" ht="12.75">
      <c r="A35" s="12" t="s">
        <v>99</v>
      </c>
      <c r="B35" s="13"/>
      <c r="C35" s="13"/>
      <c r="D35" s="13"/>
      <c r="E35" s="13"/>
      <c r="F35" s="13"/>
      <c r="G35" s="13"/>
      <c r="H35" s="13"/>
      <c r="I35" s="13"/>
      <c r="J35" s="14"/>
    </row>
    <row r="36" spans="1:10" ht="12.75">
      <c r="A36" s="24"/>
      <c r="B36" s="24"/>
      <c r="C36" s="24"/>
      <c r="D36" s="24"/>
      <c r="E36" s="24"/>
      <c r="F36" s="24"/>
      <c r="G36" s="24"/>
      <c r="H36" s="24"/>
      <c r="I36" s="24"/>
      <c r="J36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</cols>
  <sheetData>
    <row r="1" spans="1:10" ht="12.75">
      <c r="A1" s="29" t="s">
        <v>117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104</v>
      </c>
    </row>
    <row r="3" spans="1:2" ht="12.75">
      <c r="A3" s="4" t="s">
        <v>73</v>
      </c>
      <c r="B3" s="25">
        <f>SUM(J6:J9)</f>
        <v>0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98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2" t="s">
        <v>99</v>
      </c>
      <c r="B8" s="13"/>
      <c r="C8" s="13"/>
      <c r="D8" s="13"/>
      <c r="E8" s="13"/>
      <c r="F8" s="13"/>
      <c r="G8" s="13"/>
      <c r="H8" s="13"/>
      <c r="I8" s="13"/>
      <c r="J8" s="14"/>
    </row>
    <row r="9" spans="1:10" ht="12.75">
      <c r="A9" s="24"/>
      <c r="B9" s="24"/>
      <c r="C9" s="24"/>
      <c r="D9" s="24"/>
      <c r="E9" s="24"/>
      <c r="F9" s="24"/>
      <c r="G9" s="24"/>
      <c r="H9" s="24"/>
      <c r="I9" s="24"/>
      <c r="J9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</cols>
  <sheetData>
    <row r="1" spans="1:10" ht="12.75">
      <c r="A1" s="29" t="s">
        <v>118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104</v>
      </c>
    </row>
    <row r="3" spans="1:2" ht="12.75">
      <c r="A3" s="4" t="s">
        <v>73</v>
      </c>
      <c r="B3" s="25">
        <f>SUM(J6:J11)</f>
        <v>435.10390000000007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98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24">
      <c r="A8" s="15" t="s">
        <v>62</v>
      </c>
      <c r="B8" s="16"/>
      <c r="D8" s="16"/>
      <c r="G8" s="16"/>
      <c r="J8" s="17"/>
    </row>
    <row r="9" spans="1:10" ht="12.75">
      <c r="A9" s="18" t="s">
        <v>45</v>
      </c>
      <c r="B9" s="19" t="s">
        <v>34</v>
      </c>
      <c r="C9" s="2">
        <v>2</v>
      </c>
      <c r="D9" s="20">
        <v>0</v>
      </c>
      <c r="E9" s="21">
        <v>39.5549</v>
      </c>
      <c r="F9" s="21">
        <v>0</v>
      </c>
      <c r="G9" s="22">
        <f>CENIK!C95*D9*C9</f>
        <v>0</v>
      </c>
      <c r="H9" s="5">
        <f>CENIK!D95*E9*C9</f>
        <v>435.10390000000007</v>
      </c>
      <c r="I9" s="5">
        <f>CENIK!E95*F9*C9</f>
        <v>0</v>
      </c>
      <c r="J9" s="23">
        <f>G9+H9+I9</f>
        <v>435.10390000000007</v>
      </c>
    </row>
    <row r="10" spans="1:10" ht="12.75">
      <c r="A10" s="12" t="s">
        <v>99</v>
      </c>
      <c r="B10" s="13"/>
      <c r="C10" s="13"/>
      <c r="D10" s="13"/>
      <c r="E10" s="13"/>
      <c r="F10" s="13"/>
      <c r="G10" s="13"/>
      <c r="H10" s="13"/>
      <c r="I10" s="13"/>
      <c r="J10" s="14"/>
    </row>
    <row r="11" spans="1:10" ht="12.75">
      <c r="A11" s="24"/>
      <c r="B11" s="24"/>
      <c r="C11" s="24"/>
      <c r="D11" s="24"/>
      <c r="E11" s="24"/>
      <c r="F11" s="24"/>
      <c r="G11" s="24"/>
      <c r="H11" s="24"/>
      <c r="I11" s="24"/>
      <c r="J11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Kaderková</cp:lastModifiedBy>
  <dcterms:modified xsi:type="dcterms:W3CDTF">2021-08-02T06:56:33Z</dcterms:modified>
  <cp:category/>
  <cp:version/>
  <cp:contentType/>
  <cp:contentStatus/>
</cp:coreProperties>
</file>