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CENIK" sheetId="1" r:id="rId1"/>
    <sheet name="PLOCHY" sheetId="2" r:id="rId2"/>
    <sheet name="SOUCTY" sheetId="3" r:id="rId3"/>
    <sheet name="Hejtmánkovice obec (1)" sheetId="4" r:id="rId4"/>
    <sheet name="MŠ - Hejtmánkovice (2)" sheetId="5" r:id="rId5"/>
    <sheet name="Svatojakubská cesta (3)" sheetId="6" r:id="rId6"/>
  </sheets>
  <definedNames/>
  <calcPr fullCalcOnLoad="1"/>
</workbook>
</file>

<file path=xl/sharedStrings.xml><?xml version="1.0" encoding="utf-8"?>
<sst xmlns="http://schemas.openxmlformats.org/spreadsheetml/2006/main" count="518" uniqueCount="118">
  <si>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</si>
  <si>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</si>
  <si>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</si>
  <si>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</si>
  <si>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</si>
  <si>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</si>
  <si>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</si>
  <si>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</si>
  <si>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10200 - solitérní keř</t>
  </si>
  <si>
    <t>Řez keřů netrnitých průklestem</t>
  </si>
  <si>
    <t>kus</t>
  </si>
  <si>
    <t>10201 - solitérní keř listnatý</t>
  </si>
  <si>
    <t>10202 - solitérní keř jehličnatý</t>
  </si>
  <si>
    <t>10203 - keř jehličnatý tvarovaný</t>
  </si>
  <si>
    <t>10206 - keř listnatý tvarovaný</t>
  </si>
  <si>
    <t>10300 - mobilní zeleň</t>
  </si>
  <si>
    <t>Doplnění zeminy nebo substrátu do 10 cm</t>
  </si>
  <si>
    <t>Odplevelení výsadeb</t>
  </si>
  <si>
    <t>Příplatek k odplevelení za odplevelení v nádobách</t>
  </si>
  <si>
    <t>Příplatek k zalití rostlin</t>
  </si>
  <si>
    <t>Zalitií rostlin</t>
  </si>
  <si>
    <t>10301 - mobilní zeleň dočasná</t>
  </si>
  <si>
    <t>Příplatek za výsadbu do nádob</t>
  </si>
  <si>
    <t>Příplatek za zrušení výsadeb z nádob</t>
  </si>
  <si>
    <t>Výsadba květin (4ks/nádoba)</t>
  </si>
  <si>
    <t>Zrušení květinových výsadeb (4ks/nádoba)</t>
  </si>
  <si>
    <t>10302 - mobilní zeleň trvalá</t>
  </si>
  <si>
    <t>20101 - živý plot tvarovaný listnatý</t>
  </si>
  <si>
    <t>Řez živých plotů</t>
  </si>
  <si>
    <t>povrch</t>
  </si>
  <si>
    <t>20102 - živý plot tvarovaný jehličnatý</t>
  </si>
  <si>
    <t>20103 - živý plot tvarovaný smíšený</t>
  </si>
  <si>
    <t>20201 - živý plot netvarovaný listnatý</t>
  </si>
  <si>
    <t>Průklest keře</t>
  </si>
  <si>
    <t>plocha</t>
  </si>
  <si>
    <t>20202 - živý plot netvarovaný jehličnatý</t>
  </si>
  <si>
    <t>20300 - plocha keřů</t>
  </si>
  <si>
    <t>20301 - plocha keřů listnatá</t>
  </si>
  <si>
    <t>20302 - plocha keřů jehličnatá</t>
  </si>
  <si>
    <t>20303 - plocha keřů smíšená</t>
  </si>
  <si>
    <t>20304 - plocha keřů jehličnatá tvarovaná</t>
  </si>
  <si>
    <t>Tvarovací řez</t>
  </si>
  <si>
    <t>20305 - plocha keřů smíšená tvarovaná</t>
  </si>
  <si>
    <t>20306 - plocha keřů listnatá tvarovaná</t>
  </si>
  <si>
    <t>20310 - skupina keřů s podrostem trávníku</t>
  </si>
  <si>
    <t>Pokosení porostu s odstraněním pokosené hmoty</t>
  </si>
  <si>
    <t>20311 - skupina keřů listnatá s podrostem trávníku</t>
  </si>
  <si>
    <t>20312 - skupina keřů jehličnatá s podrostem trávníku</t>
  </si>
  <si>
    <t>20313 - skupina keřů smíšená s podrostem trávníku</t>
  </si>
  <si>
    <t>20800 - záhon trvalek</t>
  </si>
  <si>
    <t>Dosadba uhynulých trvalek - do 50% ztrát</t>
  </si>
  <si>
    <t>Odplevelení s nakypřením + odpíchnutí okrajů</t>
  </si>
  <si>
    <t>Zálivka rostlin 10 l/m2</t>
  </si>
  <si>
    <t>20803 - záhon</t>
  </si>
  <si>
    <t>20804 - záhon s kapradinami</t>
  </si>
  <si>
    <t>20805 - záhon s okrasnými travami</t>
  </si>
  <si>
    <t>20900 - záhon růží</t>
  </si>
  <si>
    <t>Jarní řez (4ks/m2)</t>
  </si>
  <si>
    <t>Odplevelení s nakypřením včetně odpichnutí okrajů, včetně odstranění odkvetlých částí</t>
  </si>
  <si>
    <t>Vypletí bez odkopávky + odstranění odkvetlých částí</t>
  </si>
  <si>
    <t>21700 - skupina stromů s podrostem trávníku</t>
  </si>
  <si>
    <t>21701 - skupina stromů s podrostem trávníku listnatá</t>
  </si>
  <si>
    <t>21702 - skupina stromů s podrostem trávníku jehličnatá</t>
  </si>
  <si>
    <t>21703 - skupina stromů s podrostem trávníku smíšená</t>
  </si>
  <si>
    <t>21800 - skupina stromů s podrostem keřů</t>
  </si>
  <si>
    <t>50200 - parkový</t>
  </si>
  <si>
    <t>Jarní vyhrabání</t>
  </si>
  <si>
    <t>Pokos se sběrem</t>
  </si>
  <si>
    <t>50300 - luční</t>
  </si>
  <si>
    <t>50400 - hřišťový</t>
  </si>
  <si>
    <t>Podzimní vyhrabání</t>
  </si>
  <si>
    <t>50500 - extenzivní</t>
  </si>
  <si>
    <t>Seznam ploch a přehled ceny údržby za plochu</t>
  </si>
  <si>
    <t>Cena celkem:</t>
  </si>
  <si>
    <t>Plocha</t>
  </si>
  <si>
    <t>Cena údržby</t>
  </si>
  <si>
    <t>Skupina ploch</t>
  </si>
  <si>
    <t>Typ prvku</t>
  </si>
  <si>
    <t>Cena</t>
  </si>
  <si>
    <t>Základní plocha: Hejtmánkovice obec</t>
  </si>
  <si>
    <t>Intezitní třída plochy:</t>
  </si>
  <si>
    <t xml:space="preserve">2 - Průměrné nároky na péči </t>
  </si>
  <si>
    <t>množství</t>
  </si>
  <si>
    <t>cena</t>
  </si>
  <si>
    <t>opakování</t>
  </si>
  <si>
    <t>Intenzitní třída 1</t>
  </si>
  <si>
    <t>Intenzitní třída 2</t>
  </si>
  <si>
    <t>Hejtmánkovice</t>
  </si>
  <si>
    <t>Hejtmánkovice obec</t>
  </si>
  <si>
    <t>10201</t>
  </si>
  <si>
    <t>10202</t>
  </si>
  <si>
    <t>10203</t>
  </si>
  <si>
    <t>10206</t>
  </si>
  <si>
    <t>10301</t>
  </si>
  <si>
    <t>10302</t>
  </si>
  <si>
    <t>20101</t>
  </si>
  <si>
    <t>20102</t>
  </si>
  <si>
    <t>20201</t>
  </si>
  <si>
    <t>20301</t>
  </si>
  <si>
    <t>20302</t>
  </si>
  <si>
    <t>20303</t>
  </si>
  <si>
    <t>20306</t>
  </si>
  <si>
    <t>20311</t>
  </si>
  <si>
    <t>20312</t>
  </si>
  <si>
    <t>20800</t>
  </si>
  <si>
    <t>20803</t>
  </si>
  <si>
    <t>20900</t>
  </si>
  <si>
    <t>21701</t>
  </si>
  <si>
    <t>21702</t>
  </si>
  <si>
    <t>50200</t>
  </si>
  <si>
    <t>50300</t>
  </si>
  <si>
    <t>50400</t>
  </si>
  <si>
    <t>Intenzitní třída 3</t>
  </si>
  <si>
    <t>Základní plocha: MŠ - Hejtmánkovice</t>
  </si>
  <si>
    <t>MŠ - Hejtmánkovice</t>
  </si>
  <si>
    <t>Základní plocha: Svatojakubská cesta</t>
  </si>
  <si>
    <t>Svatojakubská cesta</t>
  </si>
  <si>
    <t>Typ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</si>
</sst>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37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</xdr:row>
      <xdr:rowOff>0</xdr:rowOff>
    </xdr:from>
    <xdr:to>
      <xdr:col>2</xdr:col>
      <xdr:colOff>390525</xdr:colOff>
      <xdr:row>92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2</xdr:col>
      <xdr:colOff>457200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0"/>
  <sheetViews>
    <sheetView zoomScalePageLayoutView="0" workbookViewId="0" topLeftCell="A85">
      <selection activeCell="A1" sqref="A1:K1"/>
    </sheetView>
  </sheetViews>
  <sheetFormatPr defaultColWidth="9.140625" defaultRowHeight="12.75"/>
  <cols>
    <col min="1" max="1" width="69.8515625" style="0" bestFit="1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3:11" ht="12.75">
      <c r="C4" s="28" t="s">
        <v>1</v>
      </c>
      <c r="D4" s="28"/>
      <c r="E4" s="28"/>
      <c r="F4" s="28" t="s">
        <v>2</v>
      </c>
      <c r="G4" s="28"/>
      <c r="H4" s="28"/>
      <c r="I4" s="28" t="s">
        <v>3</v>
      </c>
      <c r="J4" s="28"/>
      <c r="K4" s="28"/>
    </row>
    <row r="5" spans="2:11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</row>
    <row r="6" ht="12.75">
      <c r="A6" s="3" t="s">
        <v>8</v>
      </c>
    </row>
    <row r="7" spans="1:11" ht="12.75">
      <c r="A7" s="4" t="s">
        <v>9</v>
      </c>
      <c r="B7" s="4" t="s">
        <v>10</v>
      </c>
      <c r="C7" s="5">
        <v>60.5</v>
      </c>
      <c r="D7" s="5">
        <v>60.5</v>
      </c>
      <c r="E7" s="5">
        <v>60.5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ht="12.75">
      <c r="A8" s="3" t="s">
        <v>11</v>
      </c>
    </row>
    <row r="9" spans="1:11" ht="12.75">
      <c r="A9" s="4" t="s">
        <v>9</v>
      </c>
      <c r="B9" s="4" t="s">
        <v>10</v>
      </c>
      <c r="C9" s="5">
        <v>60.5</v>
      </c>
      <c r="D9" s="5">
        <v>60.5</v>
      </c>
      <c r="E9" s="5">
        <v>60.5</v>
      </c>
      <c r="F9" s="4">
        <v>40</v>
      </c>
      <c r="G9" s="4">
        <v>0</v>
      </c>
      <c r="H9" s="4">
        <v>0</v>
      </c>
      <c r="I9" s="4">
        <v>40</v>
      </c>
      <c r="J9" s="4">
        <v>0</v>
      </c>
      <c r="K9" s="4">
        <v>0</v>
      </c>
    </row>
    <row r="10" ht="12.75">
      <c r="A10" s="3" t="s">
        <v>12</v>
      </c>
    </row>
    <row r="11" spans="1:11" ht="12.75">
      <c r="A11" s="4" t="s">
        <v>9</v>
      </c>
      <c r="B11" s="4" t="s">
        <v>10</v>
      </c>
      <c r="C11" s="5">
        <v>60.5</v>
      </c>
      <c r="D11" s="5">
        <v>60.5</v>
      </c>
      <c r="E11" s="5">
        <v>60.5</v>
      </c>
      <c r="F11" s="4">
        <v>3</v>
      </c>
      <c r="G11" s="4">
        <v>0</v>
      </c>
      <c r="H11" s="4">
        <v>0</v>
      </c>
      <c r="I11" s="4">
        <v>3</v>
      </c>
      <c r="J11" s="4">
        <v>0</v>
      </c>
      <c r="K11" s="4">
        <v>0</v>
      </c>
    </row>
    <row r="12" ht="12.75">
      <c r="A12" s="3" t="s">
        <v>13</v>
      </c>
    </row>
    <row r="13" spans="1:11" ht="12.75">
      <c r="A13" s="4" t="s">
        <v>9</v>
      </c>
      <c r="B13" s="4" t="s">
        <v>10</v>
      </c>
      <c r="C13" s="5">
        <v>60.5</v>
      </c>
      <c r="D13" s="5">
        <v>60.5</v>
      </c>
      <c r="E13" s="5">
        <v>60.5</v>
      </c>
      <c r="F13" s="4">
        <v>2</v>
      </c>
      <c r="G13" s="4">
        <v>0</v>
      </c>
      <c r="H13" s="4">
        <v>0</v>
      </c>
      <c r="I13" s="4">
        <v>2</v>
      </c>
      <c r="J13" s="4">
        <v>0</v>
      </c>
      <c r="K13" s="4">
        <v>0</v>
      </c>
    </row>
    <row r="14" ht="12.75">
      <c r="A14" s="3" t="s">
        <v>14</v>
      </c>
    </row>
    <row r="15" spans="1:11" ht="12.75">
      <c r="A15" s="4" t="s">
        <v>9</v>
      </c>
      <c r="B15" s="4" t="s">
        <v>10</v>
      </c>
      <c r="C15" s="5">
        <v>60.5</v>
      </c>
      <c r="D15" s="5">
        <v>60.5</v>
      </c>
      <c r="E15" s="5">
        <v>60.5</v>
      </c>
      <c r="F15" s="4">
        <v>6</v>
      </c>
      <c r="G15" s="4">
        <v>0</v>
      </c>
      <c r="H15" s="4">
        <v>0</v>
      </c>
      <c r="I15" s="4">
        <v>6</v>
      </c>
      <c r="J15" s="4">
        <v>0</v>
      </c>
      <c r="K15" s="4">
        <v>0</v>
      </c>
    </row>
    <row r="16" ht="12.75">
      <c r="A16" s="3" t="s">
        <v>15</v>
      </c>
    </row>
    <row r="17" spans="1:11" ht="12.75">
      <c r="A17" s="4" t="s">
        <v>16</v>
      </c>
      <c r="B17" s="4" t="s">
        <v>10</v>
      </c>
      <c r="C17" s="5">
        <v>17.7</v>
      </c>
      <c r="D17" s="5">
        <v>17.7</v>
      </c>
      <c r="E17" s="5">
        <v>17.7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17</v>
      </c>
      <c r="B18" s="4" t="s">
        <v>10</v>
      </c>
      <c r="C18" s="5">
        <v>31.2</v>
      </c>
      <c r="D18" s="5">
        <v>31.2</v>
      </c>
      <c r="E18" s="5">
        <v>31.2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2.75">
      <c r="A19" s="4" t="s">
        <v>18</v>
      </c>
      <c r="B19" s="4" t="s">
        <v>10</v>
      </c>
      <c r="C19" s="5">
        <v>23</v>
      </c>
      <c r="D19" s="5">
        <v>23</v>
      </c>
      <c r="E19" s="5">
        <v>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2.75">
      <c r="A20" s="4" t="s">
        <v>19</v>
      </c>
      <c r="B20" s="4" t="s">
        <v>10</v>
      </c>
      <c r="C20" s="5">
        <v>21.9</v>
      </c>
      <c r="D20" s="5">
        <v>21.9</v>
      </c>
      <c r="E20" s="5">
        <v>21.9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.75">
      <c r="A21" s="4" t="s">
        <v>20</v>
      </c>
      <c r="B21" s="4" t="s">
        <v>10</v>
      </c>
      <c r="C21" s="5">
        <v>4.6</v>
      </c>
      <c r="D21" s="5">
        <v>4.6</v>
      </c>
      <c r="E21" s="5">
        <v>4.6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12.75">
      <c r="A22" s="3" t="s">
        <v>21</v>
      </c>
    </row>
    <row r="23" spans="1:11" ht="12.75">
      <c r="A23" s="4" t="s">
        <v>16</v>
      </c>
      <c r="B23" s="4" t="s">
        <v>10</v>
      </c>
      <c r="C23" s="5">
        <v>17.7</v>
      </c>
      <c r="D23" s="5">
        <v>17.7</v>
      </c>
      <c r="E23" s="5">
        <v>17.7</v>
      </c>
      <c r="F23" s="4">
        <v>10</v>
      </c>
      <c r="G23" s="4">
        <v>0</v>
      </c>
      <c r="H23" s="4">
        <v>0</v>
      </c>
      <c r="I23" s="4">
        <v>10</v>
      </c>
      <c r="J23" s="4">
        <v>0</v>
      </c>
      <c r="K23" s="4">
        <v>0</v>
      </c>
    </row>
    <row r="24" spans="1:11" ht="12.75">
      <c r="A24" s="4" t="s">
        <v>17</v>
      </c>
      <c r="B24" s="4" t="s">
        <v>10</v>
      </c>
      <c r="C24" s="5">
        <v>31.2</v>
      </c>
      <c r="D24" s="5">
        <v>31.2</v>
      </c>
      <c r="E24" s="5">
        <v>31.2</v>
      </c>
      <c r="F24" s="4">
        <v>10</v>
      </c>
      <c r="G24" s="4">
        <v>0</v>
      </c>
      <c r="H24" s="4">
        <v>0</v>
      </c>
      <c r="I24" s="4">
        <v>20</v>
      </c>
      <c r="J24" s="4">
        <v>0</v>
      </c>
      <c r="K24" s="4">
        <v>0</v>
      </c>
    </row>
    <row r="25" spans="1:11" ht="12.75">
      <c r="A25" s="4" t="s">
        <v>18</v>
      </c>
      <c r="B25" s="4" t="s">
        <v>10</v>
      </c>
      <c r="C25" s="5">
        <v>23</v>
      </c>
      <c r="D25" s="5">
        <v>23</v>
      </c>
      <c r="E25" s="5">
        <v>23</v>
      </c>
      <c r="F25" s="4">
        <v>10</v>
      </c>
      <c r="G25" s="4">
        <v>0</v>
      </c>
      <c r="H25" s="4">
        <v>0</v>
      </c>
      <c r="I25" s="4">
        <v>20</v>
      </c>
      <c r="J25" s="4">
        <v>0</v>
      </c>
      <c r="K25" s="4">
        <v>0</v>
      </c>
    </row>
    <row r="26" spans="1:11" ht="12.75">
      <c r="A26" s="4" t="s">
        <v>19</v>
      </c>
      <c r="B26" s="4" t="s">
        <v>10</v>
      </c>
      <c r="C26" s="5">
        <v>21.9</v>
      </c>
      <c r="D26" s="5">
        <v>21.9</v>
      </c>
      <c r="E26" s="5">
        <v>21.9</v>
      </c>
      <c r="F26" s="4">
        <v>10</v>
      </c>
      <c r="G26" s="4">
        <v>0</v>
      </c>
      <c r="H26" s="4">
        <v>0</v>
      </c>
      <c r="I26" s="4">
        <v>150</v>
      </c>
      <c r="J26" s="4">
        <v>0</v>
      </c>
      <c r="K26" s="4">
        <v>0</v>
      </c>
    </row>
    <row r="27" spans="1:11" ht="12.75">
      <c r="A27" s="4" t="s">
        <v>22</v>
      </c>
      <c r="B27" s="4" t="s">
        <v>10</v>
      </c>
      <c r="C27" s="5">
        <v>20</v>
      </c>
      <c r="D27" s="5">
        <v>20</v>
      </c>
      <c r="E27" s="5">
        <v>20</v>
      </c>
      <c r="F27" s="4">
        <v>10</v>
      </c>
      <c r="G27" s="4">
        <v>0</v>
      </c>
      <c r="H27" s="4">
        <v>0</v>
      </c>
      <c r="I27" s="4">
        <v>10</v>
      </c>
      <c r="J27" s="4">
        <v>0</v>
      </c>
      <c r="K27" s="4">
        <v>0</v>
      </c>
    </row>
    <row r="28" spans="1:11" ht="12.75">
      <c r="A28" s="4" t="s">
        <v>23</v>
      </c>
      <c r="B28" s="4" t="s">
        <v>10</v>
      </c>
      <c r="C28" s="5">
        <v>4</v>
      </c>
      <c r="D28" s="5">
        <v>4</v>
      </c>
      <c r="E28" s="5">
        <v>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24</v>
      </c>
      <c r="B29" s="4" t="s">
        <v>10</v>
      </c>
      <c r="C29" s="5">
        <v>80</v>
      </c>
      <c r="D29" s="5">
        <v>80</v>
      </c>
      <c r="E29" s="5">
        <v>80</v>
      </c>
      <c r="F29" s="4">
        <v>10</v>
      </c>
      <c r="G29" s="4">
        <v>0</v>
      </c>
      <c r="H29" s="4">
        <v>0</v>
      </c>
      <c r="I29" s="4">
        <v>10</v>
      </c>
      <c r="J29" s="4">
        <v>0</v>
      </c>
      <c r="K29" s="4">
        <v>0</v>
      </c>
    </row>
    <row r="30" spans="1:11" ht="12.75">
      <c r="A30" s="4" t="s">
        <v>20</v>
      </c>
      <c r="B30" s="4" t="s">
        <v>10</v>
      </c>
      <c r="C30" s="5">
        <v>4.6</v>
      </c>
      <c r="D30" s="5">
        <v>4.6</v>
      </c>
      <c r="E30" s="5">
        <v>4.6</v>
      </c>
      <c r="F30" s="4">
        <v>10</v>
      </c>
      <c r="G30" s="4">
        <v>0</v>
      </c>
      <c r="H30" s="4">
        <v>0</v>
      </c>
      <c r="I30" s="4">
        <v>150</v>
      </c>
      <c r="J30" s="4">
        <v>0</v>
      </c>
      <c r="K30" s="4">
        <v>0</v>
      </c>
    </row>
    <row r="31" spans="1:11" ht="12.75">
      <c r="A31" s="4" t="s">
        <v>25</v>
      </c>
      <c r="B31" s="4" t="s">
        <v>10</v>
      </c>
      <c r="C31" s="5">
        <v>8</v>
      </c>
      <c r="D31" s="5">
        <v>8</v>
      </c>
      <c r="E31" s="5">
        <v>8</v>
      </c>
      <c r="F31" s="4">
        <v>10</v>
      </c>
      <c r="G31" s="4">
        <v>0</v>
      </c>
      <c r="H31" s="4">
        <v>0</v>
      </c>
      <c r="I31" s="4">
        <v>10</v>
      </c>
      <c r="J31" s="4">
        <v>0</v>
      </c>
      <c r="K31" s="4">
        <v>0</v>
      </c>
    </row>
    <row r="32" ht="12.75">
      <c r="A32" s="3" t="s">
        <v>26</v>
      </c>
    </row>
    <row r="33" spans="1:11" ht="12.75">
      <c r="A33" s="4" t="s">
        <v>16</v>
      </c>
      <c r="B33" s="4" t="s">
        <v>10</v>
      </c>
      <c r="C33" s="5">
        <v>17.7</v>
      </c>
      <c r="D33" s="5">
        <v>17.7</v>
      </c>
      <c r="E33" s="5">
        <v>17.7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</row>
    <row r="34" spans="1:11" ht="12.75">
      <c r="A34" s="4" t="s">
        <v>17</v>
      </c>
      <c r="B34" s="4" t="s">
        <v>10</v>
      </c>
      <c r="C34" s="5">
        <v>31.2</v>
      </c>
      <c r="D34" s="5">
        <v>31.2</v>
      </c>
      <c r="E34" s="5">
        <v>31.2</v>
      </c>
      <c r="F34" s="4">
        <v>1</v>
      </c>
      <c r="G34" s="4">
        <v>0</v>
      </c>
      <c r="H34" s="4">
        <v>0</v>
      </c>
      <c r="I34" s="4">
        <v>2</v>
      </c>
      <c r="J34" s="4">
        <v>0</v>
      </c>
      <c r="K34" s="4">
        <v>0</v>
      </c>
    </row>
    <row r="35" spans="1:11" ht="12.75">
      <c r="A35" s="4" t="s">
        <v>18</v>
      </c>
      <c r="B35" s="4" t="s">
        <v>10</v>
      </c>
      <c r="C35" s="5">
        <v>23</v>
      </c>
      <c r="D35" s="5">
        <v>23</v>
      </c>
      <c r="E35" s="5">
        <v>23</v>
      </c>
      <c r="F35" s="4">
        <v>1</v>
      </c>
      <c r="G35" s="4">
        <v>0</v>
      </c>
      <c r="H35" s="4">
        <v>0</v>
      </c>
      <c r="I35" s="4">
        <v>2</v>
      </c>
      <c r="J35" s="4">
        <v>0</v>
      </c>
      <c r="K35" s="4">
        <v>0</v>
      </c>
    </row>
    <row r="36" spans="1:11" ht="12.75">
      <c r="A36" s="4" t="s">
        <v>19</v>
      </c>
      <c r="B36" s="4" t="s">
        <v>10</v>
      </c>
      <c r="C36" s="5">
        <v>21.9</v>
      </c>
      <c r="D36" s="5">
        <v>21.9</v>
      </c>
      <c r="E36" s="5">
        <v>21.9</v>
      </c>
      <c r="F36" s="4">
        <v>1</v>
      </c>
      <c r="G36" s="4">
        <v>0</v>
      </c>
      <c r="H36" s="4">
        <v>0</v>
      </c>
      <c r="I36" s="4">
        <v>15</v>
      </c>
      <c r="J36" s="4">
        <v>0</v>
      </c>
      <c r="K36" s="4">
        <v>0</v>
      </c>
    </row>
    <row r="37" spans="1:11" ht="12.75">
      <c r="A37" s="4" t="s">
        <v>20</v>
      </c>
      <c r="B37" s="4" t="s">
        <v>10</v>
      </c>
      <c r="C37" s="5">
        <v>4.6</v>
      </c>
      <c r="D37" s="5">
        <v>4.6</v>
      </c>
      <c r="E37" s="5">
        <v>4.6</v>
      </c>
      <c r="F37" s="4">
        <v>1</v>
      </c>
      <c r="G37" s="4">
        <v>0</v>
      </c>
      <c r="H37" s="4">
        <v>0</v>
      </c>
      <c r="I37" s="4">
        <v>15</v>
      </c>
      <c r="J37" s="4">
        <v>0</v>
      </c>
      <c r="K37" s="4">
        <v>0</v>
      </c>
    </row>
    <row r="38" ht="12.75">
      <c r="A38" s="3" t="s">
        <v>27</v>
      </c>
    </row>
    <row r="39" spans="1:11" ht="12.75">
      <c r="A39" s="4" t="s">
        <v>28</v>
      </c>
      <c r="B39" s="4" t="s">
        <v>29</v>
      </c>
      <c r="C39" s="5">
        <v>39</v>
      </c>
      <c r="D39" s="5">
        <v>39</v>
      </c>
      <c r="E39" s="5">
        <v>39</v>
      </c>
      <c r="F39" s="4">
        <v>1422.404770741907</v>
      </c>
      <c r="G39" s="4">
        <v>0</v>
      </c>
      <c r="H39" s="4">
        <v>0</v>
      </c>
      <c r="I39" s="4">
        <v>2844.809541483814</v>
      </c>
      <c r="J39" s="4">
        <v>0</v>
      </c>
      <c r="K39" s="4">
        <v>0</v>
      </c>
    </row>
    <row r="40" ht="12.75">
      <c r="A40" s="3" t="s">
        <v>30</v>
      </c>
    </row>
    <row r="41" spans="1:11" ht="12.75">
      <c r="A41" s="4" t="s">
        <v>28</v>
      </c>
      <c r="B41" s="4" t="s">
        <v>29</v>
      </c>
      <c r="C41" s="5">
        <v>39</v>
      </c>
      <c r="D41" s="5">
        <v>39</v>
      </c>
      <c r="E41" s="5">
        <v>39</v>
      </c>
      <c r="F41" s="4">
        <v>279.9241276870023</v>
      </c>
      <c r="G41" s="4">
        <v>0</v>
      </c>
      <c r="H41" s="4">
        <v>0</v>
      </c>
      <c r="I41" s="4">
        <v>559.8482553740046</v>
      </c>
      <c r="J41" s="4">
        <v>0</v>
      </c>
      <c r="K41" s="4">
        <v>0</v>
      </c>
    </row>
    <row r="42" ht="12.75">
      <c r="A42" s="3" t="s">
        <v>31</v>
      </c>
    </row>
    <row r="43" spans="1:11" ht="12.75">
      <c r="A43" s="4" t="s">
        <v>28</v>
      </c>
      <c r="B43" s="4" t="s">
        <v>29</v>
      </c>
      <c r="C43" s="5">
        <v>39</v>
      </c>
      <c r="D43" s="5">
        <v>39</v>
      </c>
      <c r="E43" s="5">
        <v>39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ht="12.75">
      <c r="A44" s="3" t="s">
        <v>32</v>
      </c>
    </row>
    <row r="45" spans="1:11" ht="12.75">
      <c r="A45" s="4" t="s">
        <v>33</v>
      </c>
      <c r="B45" s="4" t="s">
        <v>34</v>
      </c>
      <c r="C45" s="5">
        <v>31</v>
      </c>
      <c r="D45" s="5">
        <v>31</v>
      </c>
      <c r="E45" s="5">
        <v>31</v>
      </c>
      <c r="F45" s="4">
        <v>42.3751</v>
      </c>
      <c r="G45" s="4">
        <v>0</v>
      </c>
      <c r="H45" s="4">
        <v>0</v>
      </c>
      <c r="I45" s="4">
        <v>42.3751</v>
      </c>
      <c r="J45" s="4">
        <v>0</v>
      </c>
      <c r="K45" s="4">
        <v>0</v>
      </c>
    </row>
    <row r="46" ht="12.75">
      <c r="A46" s="3" t="s">
        <v>35</v>
      </c>
    </row>
    <row r="47" spans="1:11" ht="12.75">
      <c r="A47" s="4" t="s">
        <v>33</v>
      </c>
      <c r="B47" s="4" t="s">
        <v>34</v>
      </c>
      <c r="C47" s="5">
        <v>31</v>
      </c>
      <c r="D47" s="5">
        <v>31</v>
      </c>
      <c r="E47" s="5">
        <v>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ht="12.75">
      <c r="A48" s="3" t="s">
        <v>36</v>
      </c>
    </row>
    <row r="49" spans="1:11" ht="12.75">
      <c r="A49" s="4" t="s">
        <v>33</v>
      </c>
      <c r="B49" s="4" t="s">
        <v>34</v>
      </c>
      <c r="C49" s="5">
        <v>31</v>
      </c>
      <c r="D49" s="5">
        <v>31</v>
      </c>
      <c r="E49" s="5">
        <v>31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ht="12.75">
      <c r="A50" s="3" t="s">
        <v>37</v>
      </c>
    </row>
    <row r="51" spans="1:11" ht="12.75">
      <c r="A51" s="4" t="s">
        <v>33</v>
      </c>
      <c r="B51" s="4" t="s">
        <v>34</v>
      </c>
      <c r="C51" s="5">
        <v>41</v>
      </c>
      <c r="D51" s="5">
        <v>41</v>
      </c>
      <c r="E51" s="5">
        <v>41</v>
      </c>
      <c r="F51" s="4">
        <v>95.29220000000001</v>
      </c>
      <c r="G51" s="4">
        <v>699.013</v>
      </c>
      <c r="H51" s="4">
        <v>244.968</v>
      </c>
      <c r="I51" s="4">
        <v>95.29220000000001</v>
      </c>
      <c r="J51" s="4">
        <v>699.013</v>
      </c>
      <c r="K51" s="4">
        <v>244.968</v>
      </c>
    </row>
    <row r="52" ht="12.75">
      <c r="A52" s="3" t="s">
        <v>38</v>
      </c>
    </row>
    <row r="53" spans="1:11" ht="12.75">
      <c r="A53" s="4" t="s">
        <v>33</v>
      </c>
      <c r="B53" s="4" t="s">
        <v>34</v>
      </c>
      <c r="C53" s="5">
        <v>31</v>
      </c>
      <c r="D53" s="5">
        <v>31</v>
      </c>
      <c r="E53" s="5">
        <v>31</v>
      </c>
      <c r="F53" s="4">
        <v>134.764</v>
      </c>
      <c r="G53" s="4">
        <v>0</v>
      </c>
      <c r="H53" s="4">
        <v>34.6777</v>
      </c>
      <c r="I53" s="4">
        <v>134.764</v>
      </c>
      <c r="J53" s="4">
        <v>0</v>
      </c>
      <c r="K53" s="4">
        <v>34.6777</v>
      </c>
    </row>
    <row r="54" ht="12.75">
      <c r="A54" s="3" t="s">
        <v>39</v>
      </c>
    </row>
    <row r="55" spans="1:11" ht="12.75">
      <c r="A55" s="4" t="s">
        <v>33</v>
      </c>
      <c r="B55" s="4" t="s">
        <v>34</v>
      </c>
      <c r="C55" s="5">
        <v>31</v>
      </c>
      <c r="D55" s="5">
        <v>31</v>
      </c>
      <c r="E55" s="5">
        <v>31</v>
      </c>
      <c r="F55" s="4">
        <v>24.3513</v>
      </c>
      <c r="G55" s="4">
        <v>65.109</v>
      </c>
      <c r="H55" s="4">
        <v>0</v>
      </c>
      <c r="I55" s="4">
        <v>24.3513</v>
      </c>
      <c r="J55" s="4">
        <v>65.109</v>
      </c>
      <c r="K55" s="4">
        <v>0</v>
      </c>
    </row>
    <row r="56" ht="12.75">
      <c r="A56" s="3" t="s">
        <v>40</v>
      </c>
    </row>
    <row r="57" spans="1:11" ht="12.75">
      <c r="A57" s="4" t="s">
        <v>41</v>
      </c>
      <c r="B57" s="4" t="s">
        <v>34</v>
      </c>
      <c r="C57" s="5">
        <v>157</v>
      </c>
      <c r="D57" s="5">
        <v>157</v>
      </c>
      <c r="E57" s="5">
        <v>157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ht="12.75">
      <c r="A58" s="3" t="s">
        <v>42</v>
      </c>
    </row>
    <row r="59" spans="1:11" ht="12.75">
      <c r="A59" s="4" t="s">
        <v>41</v>
      </c>
      <c r="B59" s="4" t="s">
        <v>34</v>
      </c>
      <c r="C59" s="5">
        <v>157</v>
      </c>
      <c r="D59" s="5">
        <v>157</v>
      </c>
      <c r="E59" s="5">
        <v>157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ht="12.75">
      <c r="A60" s="3" t="s">
        <v>43</v>
      </c>
    </row>
    <row r="61" spans="1:11" ht="12.75">
      <c r="A61" s="4" t="s">
        <v>41</v>
      </c>
      <c r="B61" s="4" t="s">
        <v>34</v>
      </c>
      <c r="C61" s="5">
        <v>157</v>
      </c>
      <c r="D61" s="5">
        <v>157</v>
      </c>
      <c r="E61" s="5">
        <v>157</v>
      </c>
      <c r="F61" s="4">
        <v>4.63617</v>
      </c>
      <c r="G61" s="4">
        <v>0</v>
      </c>
      <c r="H61" s="4">
        <v>0</v>
      </c>
      <c r="I61" s="4">
        <v>9.27234</v>
      </c>
      <c r="J61" s="4">
        <v>0</v>
      </c>
      <c r="K61" s="4">
        <v>0</v>
      </c>
    </row>
    <row r="62" ht="12.75">
      <c r="A62" s="3" t="s">
        <v>44</v>
      </c>
    </row>
    <row r="63" spans="1:11" ht="12.75">
      <c r="A63" s="4" t="s">
        <v>45</v>
      </c>
      <c r="B63" s="4" t="s">
        <v>34</v>
      </c>
      <c r="C63" s="5">
        <v>3.05</v>
      </c>
      <c r="D63" s="5">
        <v>5.43</v>
      </c>
      <c r="E63" s="5">
        <v>6.79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ht="12.75">
      <c r="A64" s="3" t="s">
        <v>46</v>
      </c>
    </row>
    <row r="65" spans="1:11" ht="12.75">
      <c r="A65" s="4" t="s">
        <v>45</v>
      </c>
      <c r="B65" s="4" t="s">
        <v>34</v>
      </c>
      <c r="C65" s="5">
        <v>3.05</v>
      </c>
      <c r="D65" s="5">
        <v>5.43</v>
      </c>
      <c r="E65" s="5">
        <v>6.79</v>
      </c>
      <c r="F65" s="4">
        <v>54.3098</v>
      </c>
      <c r="G65" s="4">
        <v>21.0204</v>
      </c>
      <c r="H65" s="4">
        <v>598.114</v>
      </c>
      <c r="I65" s="4">
        <v>108.6196</v>
      </c>
      <c r="J65" s="4">
        <v>42.0408</v>
      </c>
      <c r="K65" s="4">
        <v>1196.228</v>
      </c>
    </row>
    <row r="66" ht="12.75">
      <c r="A66" s="3" t="s">
        <v>47</v>
      </c>
    </row>
    <row r="67" spans="1:11" ht="12.75">
      <c r="A67" s="4" t="s">
        <v>45</v>
      </c>
      <c r="B67" s="4" t="s">
        <v>34</v>
      </c>
      <c r="C67" s="5">
        <v>3.05</v>
      </c>
      <c r="D67" s="5">
        <v>5.43</v>
      </c>
      <c r="E67" s="5">
        <v>6.79</v>
      </c>
      <c r="F67" s="4">
        <v>169.395</v>
      </c>
      <c r="G67" s="4">
        <v>0</v>
      </c>
      <c r="H67" s="4">
        <v>0</v>
      </c>
      <c r="I67" s="4">
        <v>338.79</v>
      </c>
      <c r="J67" s="4">
        <v>0</v>
      </c>
      <c r="K67" s="4">
        <v>0</v>
      </c>
    </row>
    <row r="68" ht="12.75">
      <c r="A68" s="3" t="s">
        <v>48</v>
      </c>
    </row>
    <row r="69" spans="1:11" ht="12.75">
      <c r="A69" s="4" t="s">
        <v>45</v>
      </c>
      <c r="B69" s="4" t="s">
        <v>34</v>
      </c>
      <c r="C69" s="5">
        <v>3.05</v>
      </c>
      <c r="D69" s="5">
        <v>5.43</v>
      </c>
      <c r="E69" s="5">
        <v>6.79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ht="12.75">
      <c r="A70" s="3" t="s">
        <v>49</v>
      </c>
    </row>
    <row r="71" spans="1:11" ht="12.75">
      <c r="A71" s="4" t="s">
        <v>50</v>
      </c>
      <c r="B71" s="4" t="s">
        <v>34</v>
      </c>
      <c r="C71" s="5">
        <v>108</v>
      </c>
      <c r="D71" s="5">
        <v>108</v>
      </c>
      <c r="E71" s="5">
        <v>108</v>
      </c>
      <c r="F71" s="4">
        <v>60.1427</v>
      </c>
      <c r="G71" s="4">
        <v>0</v>
      </c>
      <c r="H71" s="4">
        <v>0</v>
      </c>
      <c r="I71" s="4">
        <v>60.1427</v>
      </c>
      <c r="J71" s="4">
        <v>0</v>
      </c>
      <c r="K71" s="4">
        <v>0</v>
      </c>
    </row>
    <row r="72" spans="1:11" ht="12.75">
      <c r="A72" s="4" t="s">
        <v>51</v>
      </c>
      <c r="B72" s="4" t="s">
        <v>34</v>
      </c>
      <c r="C72" s="5">
        <v>42</v>
      </c>
      <c r="D72" s="5">
        <v>42</v>
      </c>
      <c r="E72" s="5">
        <v>42</v>
      </c>
      <c r="F72" s="4">
        <v>60.1427</v>
      </c>
      <c r="G72" s="4">
        <v>0</v>
      </c>
      <c r="H72" s="4">
        <v>0</v>
      </c>
      <c r="I72" s="4">
        <v>120.2854</v>
      </c>
      <c r="J72" s="4">
        <v>0</v>
      </c>
      <c r="K72" s="4">
        <v>0</v>
      </c>
    </row>
    <row r="73" spans="1:11" ht="12.75">
      <c r="A73" s="4" t="s">
        <v>52</v>
      </c>
      <c r="B73" s="4" t="s">
        <v>34</v>
      </c>
      <c r="C73" s="5">
        <v>6</v>
      </c>
      <c r="D73" s="5">
        <v>6</v>
      </c>
      <c r="E73" s="5">
        <v>6</v>
      </c>
      <c r="F73" s="4">
        <v>60.1427</v>
      </c>
      <c r="G73" s="4">
        <v>0</v>
      </c>
      <c r="H73" s="4">
        <v>0</v>
      </c>
      <c r="I73" s="4">
        <v>1383.2821</v>
      </c>
      <c r="J73" s="4">
        <v>0</v>
      </c>
      <c r="K73" s="4">
        <v>0</v>
      </c>
    </row>
    <row r="74" ht="12.75">
      <c r="A74" s="3" t="s">
        <v>53</v>
      </c>
    </row>
    <row r="75" spans="1:11" ht="12.75">
      <c r="A75" s="4" t="s">
        <v>50</v>
      </c>
      <c r="B75" s="4" t="s">
        <v>34</v>
      </c>
      <c r="C75" s="5">
        <v>108</v>
      </c>
      <c r="D75" s="5">
        <v>108</v>
      </c>
      <c r="E75" s="5">
        <v>108</v>
      </c>
      <c r="F75" s="4">
        <v>38.07338</v>
      </c>
      <c r="G75" s="4">
        <v>0</v>
      </c>
      <c r="H75" s="4">
        <v>0</v>
      </c>
      <c r="I75" s="4">
        <v>38.07338</v>
      </c>
      <c r="J75" s="4">
        <v>0</v>
      </c>
      <c r="K75" s="4">
        <v>0</v>
      </c>
    </row>
    <row r="76" spans="1:11" ht="12.75">
      <c r="A76" s="4" t="s">
        <v>51</v>
      </c>
      <c r="B76" s="4" t="s">
        <v>34</v>
      </c>
      <c r="C76" s="5">
        <v>42</v>
      </c>
      <c r="D76" s="5">
        <v>42</v>
      </c>
      <c r="E76" s="5">
        <v>42</v>
      </c>
      <c r="F76" s="4">
        <v>38.07338</v>
      </c>
      <c r="G76" s="4">
        <v>0</v>
      </c>
      <c r="H76" s="4">
        <v>0</v>
      </c>
      <c r="I76" s="4">
        <v>76.14676</v>
      </c>
      <c r="J76" s="4">
        <v>0</v>
      </c>
      <c r="K76" s="4">
        <v>0</v>
      </c>
    </row>
    <row r="77" spans="1:11" ht="12.75">
      <c r="A77" s="4" t="s">
        <v>52</v>
      </c>
      <c r="B77" s="4" t="s">
        <v>34</v>
      </c>
      <c r="C77" s="5">
        <v>6</v>
      </c>
      <c r="D77" s="5">
        <v>6</v>
      </c>
      <c r="E77" s="5">
        <v>6</v>
      </c>
      <c r="F77" s="4">
        <v>38.07338</v>
      </c>
      <c r="G77" s="4">
        <v>0</v>
      </c>
      <c r="H77" s="4">
        <v>0</v>
      </c>
      <c r="I77" s="4">
        <v>875.68774</v>
      </c>
      <c r="J77" s="4">
        <v>0</v>
      </c>
      <c r="K77" s="4">
        <v>0</v>
      </c>
    </row>
    <row r="78" ht="12.75">
      <c r="A78" s="3" t="s">
        <v>54</v>
      </c>
    </row>
    <row r="79" spans="1:11" ht="12.75">
      <c r="A79" s="4" t="s">
        <v>50</v>
      </c>
      <c r="B79" s="4" t="s">
        <v>34</v>
      </c>
      <c r="C79" s="5">
        <v>108</v>
      </c>
      <c r="D79" s="5">
        <v>108</v>
      </c>
      <c r="E79" s="5">
        <v>108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ht="12.75">
      <c r="A80" s="4" t="s">
        <v>51</v>
      </c>
      <c r="B80" s="4" t="s">
        <v>34</v>
      </c>
      <c r="C80" s="5">
        <v>61.2</v>
      </c>
      <c r="D80" s="5">
        <v>61.2</v>
      </c>
      <c r="E80" s="5">
        <v>61.2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ht="12.75">
      <c r="A81" s="4" t="s">
        <v>52</v>
      </c>
      <c r="B81" s="4" t="s">
        <v>34</v>
      </c>
      <c r="C81" s="5">
        <v>14.2</v>
      </c>
      <c r="D81" s="5">
        <v>14.2</v>
      </c>
      <c r="E81" s="5">
        <v>14.2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ht="12.75">
      <c r="A82" s="3" t="s">
        <v>55</v>
      </c>
    </row>
    <row r="83" spans="1:11" ht="12.75">
      <c r="A83" s="4" t="s">
        <v>50</v>
      </c>
      <c r="B83" s="4" t="s">
        <v>34</v>
      </c>
      <c r="C83" s="5">
        <v>108</v>
      </c>
      <c r="D83" s="5">
        <v>108</v>
      </c>
      <c r="E83" s="5">
        <v>108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ht="12.75">
      <c r="A84" s="4" t="s">
        <v>51</v>
      </c>
      <c r="B84" s="4" t="s">
        <v>34</v>
      </c>
      <c r="C84" s="5">
        <v>61.2</v>
      </c>
      <c r="D84" s="5">
        <v>61.2</v>
      </c>
      <c r="E84" s="5">
        <v>61.2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ht="12.75">
      <c r="A85" s="4" t="s">
        <v>52</v>
      </c>
      <c r="B85" s="4" t="s">
        <v>34</v>
      </c>
      <c r="C85" s="5">
        <v>14.2</v>
      </c>
      <c r="D85" s="5">
        <v>14.2</v>
      </c>
      <c r="E85" s="5">
        <v>14.2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ht="12.75">
      <c r="A86" s="3" t="s">
        <v>56</v>
      </c>
    </row>
    <row r="87" spans="1:11" ht="12.75">
      <c r="A87" s="4" t="s">
        <v>57</v>
      </c>
      <c r="B87" s="4" t="s">
        <v>34</v>
      </c>
      <c r="C87" s="5">
        <v>15</v>
      </c>
      <c r="D87" s="5">
        <v>15</v>
      </c>
      <c r="E87" s="5">
        <v>15</v>
      </c>
      <c r="F87" s="4">
        <v>19.9827</v>
      </c>
      <c r="G87" s="4">
        <v>0</v>
      </c>
      <c r="H87" s="4">
        <v>0</v>
      </c>
      <c r="I87" s="4">
        <v>19.9827</v>
      </c>
      <c r="J87" s="4">
        <v>0</v>
      </c>
      <c r="K87" s="4">
        <v>0</v>
      </c>
    </row>
    <row r="88" spans="1:11" ht="12.75">
      <c r="A88" s="4" t="s">
        <v>58</v>
      </c>
      <c r="B88" s="4" t="s">
        <v>34</v>
      </c>
      <c r="C88" s="5">
        <v>98.9</v>
      </c>
      <c r="D88" s="5">
        <v>98.9</v>
      </c>
      <c r="E88" s="5">
        <v>98.9</v>
      </c>
      <c r="F88" s="4">
        <v>19.9827</v>
      </c>
      <c r="G88" s="4">
        <v>0</v>
      </c>
      <c r="H88" s="4">
        <v>0</v>
      </c>
      <c r="I88" s="4">
        <v>39.9654</v>
      </c>
      <c r="J88" s="4">
        <v>0</v>
      </c>
      <c r="K88" s="4">
        <v>0</v>
      </c>
    </row>
    <row r="89" spans="1:11" ht="12.75">
      <c r="A89" s="4" t="s">
        <v>59</v>
      </c>
      <c r="B89" s="4" t="s">
        <v>34</v>
      </c>
      <c r="C89" s="5">
        <v>10</v>
      </c>
      <c r="D89" s="5">
        <v>10</v>
      </c>
      <c r="E89" s="5">
        <v>10</v>
      </c>
      <c r="F89" s="4">
        <v>19.9827</v>
      </c>
      <c r="G89" s="4">
        <v>0</v>
      </c>
      <c r="H89" s="4">
        <v>0</v>
      </c>
      <c r="I89" s="4">
        <v>19.9827</v>
      </c>
      <c r="J89" s="4">
        <v>0</v>
      </c>
      <c r="K89" s="4">
        <v>0</v>
      </c>
    </row>
    <row r="90" ht="12.75">
      <c r="A90" s="3" t="s">
        <v>60</v>
      </c>
    </row>
    <row r="91" spans="1:11" ht="12.75">
      <c r="A91" s="4" t="s">
        <v>45</v>
      </c>
      <c r="B91" s="4" t="s">
        <v>34</v>
      </c>
      <c r="C91" s="5">
        <v>3.4</v>
      </c>
      <c r="D91" s="5">
        <v>5.5</v>
      </c>
      <c r="E91" s="5">
        <v>7.5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ht="12.75">
      <c r="A92" s="3" t="s">
        <v>61</v>
      </c>
    </row>
    <row r="93" spans="1:11" ht="12.75">
      <c r="A93" s="4" t="s">
        <v>45</v>
      </c>
      <c r="B93" s="4" t="s">
        <v>34</v>
      </c>
      <c r="C93" s="5">
        <v>3.4</v>
      </c>
      <c r="D93" s="5">
        <v>5.5</v>
      </c>
      <c r="E93" s="5">
        <v>7.5</v>
      </c>
      <c r="F93" s="4">
        <v>31.8779</v>
      </c>
      <c r="G93" s="4">
        <v>0</v>
      </c>
      <c r="H93" s="4">
        <v>99.2547</v>
      </c>
      <c r="I93" s="4">
        <v>63.7558</v>
      </c>
      <c r="J93" s="4">
        <v>0</v>
      </c>
      <c r="K93" s="4">
        <v>198.5094</v>
      </c>
    </row>
    <row r="94" ht="12.75">
      <c r="A94" s="3" t="s">
        <v>62</v>
      </c>
    </row>
    <row r="95" spans="1:11" ht="12.75">
      <c r="A95" s="4" t="s">
        <v>45</v>
      </c>
      <c r="B95" s="4" t="s">
        <v>34</v>
      </c>
      <c r="C95" s="5">
        <v>3.4</v>
      </c>
      <c r="D95" s="5">
        <v>5.5</v>
      </c>
      <c r="E95" s="5">
        <v>7.5</v>
      </c>
      <c r="F95" s="4">
        <v>233.774</v>
      </c>
      <c r="G95" s="4">
        <v>0</v>
      </c>
      <c r="H95" s="4">
        <v>0</v>
      </c>
      <c r="I95" s="4">
        <v>467.548</v>
      </c>
      <c r="J95" s="4">
        <v>0</v>
      </c>
      <c r="K95" s="4">
        <v>0</v>
      </c>
    </row>
    <row r="96" ht="12.75">
      <c r="A96" s="3" t="s">
        <v>63</v>
      </c>
    </row>
    <row r="97" spans="1:11" ht="12.75">
      <c r="A97" s="4" t="s">
        <v>45</v>
      </c>
      <c r="B97" s="4" t="s">
        <v>34</v>
      </c>
      <c r="C97" s="5">
        <v>3.4</v>
      </c>
      <c r="D97" s="5">
        <v>5.5</v>
      </c>
      <c r="E97" s="5">
        <v>7.5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ht="12.75">
      <c r="A98" s="3" t="s">
        <v>64</v>
      </c>
    </row>
    <row r="99" spans="1:11" ht="12.75">
      <c r="A99" s="4" t="s">
        <v>33</v>
      </c>
      <c r="B99" s="4" t="s">
        <v>34</v>
      </c>
      <c r="C99" s="5">
        <v>31</v>
      </c>
      <c r="D99" s="5">
        <v>31</v>
      </c>
      <c r="E99" s="5">
        <v>31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ht="12.75">
      <c r="A100" s="3" t="s">
        <v>65</v>
      </c>
    </row>
    <row r="101" spans="1:11" ht="12.75">
      <c r="A101" s="4" t="s">
        <v>66</v>
      </c>
      <c r="B101" s="4" t="s">
        <v>34</v>
      </c>
      <c r="C101" s="5">
        <v>2.14</v>
      </c>
      <c r="D101" s="5">
        <v>2.17</v>
      </c>
      <c r="E101" s="5">
        <v>2.96</v>
      </c>
      <c r="F101" s="4">
        <v>13108.35</v>
      </c>
      <c r="G101" s="4">
        <v>1189.0169999999998</v>
      </c>
      <c r="H101" s="4">
        <v>228.885</v>
      </c>
      <c r="I101" s="4">
        <v>13108.35</v>
      </c>
      <c r="J101" s="4">
        <v>1189.0169999999998</v>
      </c>
      <c r="K101" s="4">
        <v>228.885</v>
      </c>
    </row>
    <row r="102" spans="1:11" ht="12.75">
      <c r="A102" s="4" t="s">
        <v>67</v>
      </c>
      <c r="B102" s="4" t="s">
        <v>34</v>
      </c>
      <c r="C102" s="5">
        <v>1.6</v>
      </c>
      <c r="D102" s="5">
        <v>2.19</v>
      </c>
      <c r="E102" s="5">
        <v>2.78</v>
      </c>
      <c r="F102" s="4">
        <v>13108.35</v>
      </c>
      <c r="G102" s="4">
        <v>1189.0169999999998</v>
      </c>
      <c r="H102" s="4">
        <v>228.885</v>
      </c>
      <c r="I102" s="4">
        <v>65541.75</v>
      </c>
      <c r="J102" s="4">
        <v>5945.085</v>
      </c>
      <c r="K102" s="4">
        <v>1144.425</v>
      </c>
    </row>
    <row r="103" ht="12.75">
      <c r="A103" s="3" t="s">
        <v>68</v>
      </c>
    </row>
    <row r="104" spans="1:11" ht="12.75">
      <c r="A104" s="4" t="s">
        <v>67</v>
      </c>
      <c r="B104" s="4" t="s">
        <v>34</v>
      </c>
      <c r="C104" s="5">
        <v>1.3</v>
      </c>
      <c r="D104" s="5">
        <v>1.5</v>
      </c>
      <c r="E104" s="5">
        <v>1.7</v>
      </c>
      <c r="F104" s="4">
        <v>13463.6</v>
      </c>
      <c r="G104" s="4">
        <v>7390.87</v>
      </c>
      <c r="H104" s="4">
        <v>4797.44</v>
      </c>
      <c r="I104" s="4">
        <v>67318</v>
      </c>
      <c r="J104" s="4">
        <v>36954.35</v>
      </c>
      <c r="K104" s="4">
        <v>23987.199999999997</v>
      </c>
    </row>
    <row r="105" ht="12.75">
      <c r="A105" s="3" t="s">
        <v>69</v>
      </c>
    </row>
    <row r="106" spans="1:11" ht="12.75">
      <c r="A106" s="4" t="s">
        <v>66</v>
      </c>
      <c r="B106" s="4" t="s">
        <v>10</v>
      </c>
      <c r="C106" s="5">
        <v>3.2</v>
      </c>
      <c r="D106" s="5">
        <v>4</v>
      </c>
      <c r="E106" s="5">
        <v>4.6</v>
      </c>
      <c r="F106" s="4">
        <v>1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</row>
    <row r="107" spans="1:11" ht="12.75">
      <c r="A107" s="4" t="s">
        <v>70</v>
      </c>
      <c r="B107" s="4" t="s">
        <v>34</v>
      </c>
      <c r="C107" s="5">
        <v>5.3</v>
      </c>
      <c r="D107" s="5">
        <v>6.1</v>
      </c>
      <c r="E107" s="5">
        <v>7.5</v>
      </c>
      <c r="F107" s="4">
        <v>5893.42</v>
      </c>
      <c r="G107" s="4">
        <v>0</v>
      </c>
      <c r="H107" s="4">
        <v>0</v>
      </c>
      <c r="I107" s="4">
        <v>5893.42</v>
      </c>
      <c r="J107" s="4">
        <v>0</v>
      </c>
      <c r="K107" s="4">
        <v>0</v>
      </c>
    </row>
    <row r="108" spans="1:11" ht="12.75">
      <c r="A108" s="4" t="s">
        <v>67</v>
      </c>
      <c r="B108" s="4" t="s">
        <v>34</v>
      </c>
      <c r="C108" s="5">
        <v>1.3</v>
      </c>
      <c r="D108" s="5">
        <v>1.5</v>
      </c>
      <c r="E108" s="5">
        <v>1.7</v>
      </c>
      <c r="F108" s="4">
        <v>5893.42</v>
      </c>
      <c r="G108" s="4">
        <v>0</v>
      </c>
      <c r="H108" s="4">
        <v>0</v>
      </c>
      <c r="I108" s="4">
        <v>29467.1</v>
      </c>
      <c r="J108" s="4">
        <v>0</v>
      </c>
      <c r="K108" s="4">
        <v>0</v>
      </c>
    </row>
    <row r="109" ht="12.75">
      <c r="A109" s="3" t="s">
        <v>71</v>
      </c>
    </row>
    <row r="110" spans="1:11" ht="12.75">
      <c r="A110" s="4" t="s">
        <v>67</v>
      </c>
      <c r="B110" s="4" t="s">
        <v>34</v>
      </c>
      <c r="C110" s="5">
        <v>1.3</v>
      </c>
      <c r="D110" s="5">
        <v>1.5</v>
      </c>
      <c r="E110" s="5">
        <v>1.7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</sheetData>
  <sheetProtection/>
  <mergeCells count="4">
    <mergeCell ref="I4:K4"/>
    <mergeCell ref="F4:H4"/>
    <mergeCell ref="C4:E4"/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bestFit="1" customWidth="1"/>
  </cols>
  <sheetData>
    <row r="1" ht="12.75">
      <c r="A1" s="3" t="s">
        <v>72</v>
      </c>
    </row>
    <row r="3" spans="1:2" ht="12.75">
      <c r="A3" s="3" t="s">
        <v>73</v>
      </c>
      <c r="B3" s="27">
        <f>SUM(B6:B8)</f>
        <v>651632.571221455</v>
      </c>
    </row>
    <row r="5" spans="1:2" ht="12.75">
      <c r="A5" s="3" t="s">
        <v>74</v>
      </c>
      <c r="B5" s="1" t="s">
        <v>75</v>
      </c>
    </row>
    <row r="6" spans="1:2" ht="12.75">
      <c r="A6" s="4" t="s">
        <v>88</v>
      </c>
      <c r="B6" s="26">
        <f>'Hejtmánkovice obec (1)'!B3</f>
        <v>597035.6174111018</v>
      </c>
    </row>
    <row r="7" spans="1:2" ht="12.75">
      <c r="A7" s="4" t="s">
        <v>114</v>
      </c>
      <c r="B7" s="26">
        <f>'MŠ - Hejtmánkovice (2)'!B3</f>
        <v>54596.95381035314</v>
      </c>
    </row>
    <row r="8" spans="1:2" ht="12.75">
      <c r="A8" s="4" t="s">
        <v>116</v>
      </c>
      <c r="B8" s="26">
        <f>'Svatojakubská cesta (3)'!B3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5.421875" style="0" customWidth="1"/>
    <col min="3" max="3" width="8.28125" style="0" bestFit="1" customWidth="1"/>
    <col min="4" max="4" width="12.28125" style="0" bestFit="1" customWidth="1"/>
    <col min="7" max="7" width="12.28125" style="0" bestFit="1" customWidth="1"/>
  </cols>
  <sheetData>
    <row r="1" spans="1:7" ht="12.75">
      <c r="A1" s="4" t="s">
        <v>76</v>
      </c>
      <c r="B1" s="4" t="s">
        <v>74</v>
      </c>
      <c r="C1" s="4" t="s">
        <v>77</v>
      </c>
      <c r="D1" s="4" t="s">
        <v>78</v>
      </c>
      <c r="F1" s="4" t="s">
        <v>117</v>
      </c>
      <c r="G1" s="4" t="s">
        <v>78</v>
      </c>
    </row>
    <row r="2" spans="1:7" ht="12.75">
      <c r="A2" s="4" t="s">
        <v>87</v>
      </c>
      <c r="B2" s="4" t="s">
        <v>88</v>
      </c>
      <c r="C2" s="4" t="s">
        <v>89</v>
      </c>
      <c r="D2" s="5">
        <f>SUM('Hejtmánkovice obec (1)'!J9:J9)</f>
        <v>2299</v>
      </c>
      <c r="F2" s="4" t="s">
        <v>89</v>
      </c>
      <c r="G2" s="5">
        <f>SUMIF(C2:C33,10201,D2:D33)</f>
        <v>2420</v>
      </c>
    </row>
    <row r="3" spans="1:7" ht="12.75">
      <c r="A3" s="4" t="s">
        <v>87</v>
      </c>
      <c r="B3" s="4" t="s">
        <v>88</v>
      </c>
      <c r="C3" s="4" t="s">
        <v>90</v>
      </c>
      <c r="D3" s="5">
        <f>SUM('Hejtmánkovice obec (1)'!J11:J11)</f>
        <v>181.5</v>
      </c>
      <c r="F3" s="4" t="s">
        <v>90</v>
      </c>
      <c r="G3" s="5">
        <f>SUMIF(C2:C33,10202,D2:D33)</f>
        <v>181.5</v>
      </c>
    </row>
    <row r="4" spans="1:7" ht="12.75">
      <c r="A4" s="4" t="s">
        <v>87</v>
      </c>
      <c r="B4" s="4" t="s">
        <v>88</v>
      </c>
      <c r="C4" s="4" t="s">
        <v>91</v>
      </c>
      <c r="D4" s="5">
        <f>SUM('Hejtmánkovice obec (1)'!J13:J13)</f>
        <v>121</v>
      </c>
      <c r="F4" s="4" t="s">
        <v>91</v>
      </c>
      <c r="G4" s="5">
        <f>SUMIF(C2:C33,10203,D2:D33)</f>
        <v>121</v>
      </c>
    </row>
    <row r="5" spans="1:7" ht="12.75">
      <c r="A5" s="4" t="s">
        <v>87</v>
      </c>
      <c r="B5" s="4" t="s">
        <v>88</v>
      </c>
      <c r="C5" s="4" t="s">
        <v>92</v>
      </c>
      <c r="D5" s="5">
        <f>SUM('Hejtmánkovice obec (1)'!J15:J15)</f>
        <v>242</v>
      </c>
      <c r="F5" s="4" t="s">
        <v>92</v>
      </c>
      <c r="G5" s="5">
        <f>SUMIF(C2:C33,10206,D2:D33)</f>
        <v>363</v>
      </c>
    </row>
    <row r="6" spans="1:7" ht="12.75">
      <c r="A6" s="4" t="s">
        <v>87</v>
      </c>
      <c r="B6" s="4" t="s">
        <v>88</v>
      </c>
      <c r="C6" s="4" t="s">
        <v>93</v>
      </c>
      <c r="D6" s="5">
        <f>SUM('Hejtmánkovice obec (1)'!J17:J24)</f>
        <v>6316</v>
      </c>
      <c r="F6" s="4" t="s">
        <v>93</v>
      </c>
      <c r="G6" s="5">
        <f>SUMIF(C2:C33,10301,D2:D33)</f>
        <v>6316</v>
      </c>
    </row>
    <row r="7" spans="1:7" ht="12.75">
      <c r="A7" s="4" t="s">
        <v>87</v>
      </c>
      <c r="B7" s="4" t="s">
        <v>88</v>
      </c>
      <c r="C7" s="4" t="s">
        <v>94</v>
      </c>
      <c r="D7" s="5">
        <f>SUM('Hejtmánkovice obec (1)'!J26:J30)</f>
        <v>523.6</v>
      </c>
      <c r="F7" s="4" t="s">
        <v>94</v>
      </c>
      <c r="G7" s="5">
        <f>SUMIF(C2:C33,10302,D2:D33)</f>
        <v>523.6</v>
      </c>
    </row>
    <row r="8" spans="1:7" ht="12.75">
      <c r="A8" s="4" t="s">
        <v>87</v>
      </c>
      <c r="B8" s="4" t="s">
        <v>88</v>
      </c>
      <c r="C8" s="4" t="s">
        <v>95</v>
      </c>
      <c r="D8" s="5">
        <f>SUM('Hejtmánkovice obec (1)'!J32:J32)</f>
        <v>88741.53548828022</v>
      </c>
      <c r="F8" s="4" t="s">
        <v>95</v>
      </c>
      <c r="G8" s="5">
        <f>SUMIF(C2:C33,20101,D2:D33)</f>
        <v>110947.57211786875</v>
      </c>
    </row>
    <row r="9" spans="1:7" ht="12.75">
      <c r="A9" s="4" t="s">
        <v>87</v>
      </c>
      <c r="B9" s="4" t="s">
        <v>88</v>
      </c>
      <c r="C9" s="4" t="s">
        <v>96</v>
      </c>
      <c r="D9" s="5">
        <f>SUM('Hejtmánkovice obec (1)'!J34:J34)</f>
        <v>15467.69429882157</v>
      </c>
      <c r="F9" s="4" t="s">
        <v>96</v>
      </c>
      <c r="G9" s="5">
        <f>SUMIF(C2:C33,20102,D2:D33)</f>
        <v>21834.08195958618</v>
      </c>
    </row>
    <row r="10" spans="1:7" ht="12.75">
      <c r="A10" s="4" t="s">
        <v>87</v>
      </c>
      <c r="B10" s="4" t="s">
        <v>88</v>
      </c>
      <c r="C10" s="4" t="s">
        <v>97</v>
      </c>
      <c r="D10" s="5">
        <f>SUM('Hejtmánkovice obec (1)'!J36:J36)</f>
        <v>1313.6281000000001</v>
      </c>
      <c r="F10" s="4" t="s">
        <v>97</v>
      </c>
      <c r="G10" s="5">
        <f>SUMIF(C2:C33,20201,D2:D33)</f>
        <v>1313.6281000000001</v>
      </c>
    </row>
    <row r="11" spans="1:7" ht="12.75">
      <c r="A11" s="4" t="s">
        <v>87</v>
      </c>
      <c r="B11" s="4" t="s">
        <v>88</v>
      </c>
      <c r="C11" s="4" t="s">
        <v>98</v>
      </c>
      <c r="D11" s="5">
        <f>SUM('Hejtmánkovice obec (1)'!J38:J38)</f>
        <v>42376.86610000001</v>
      </c>
      <c r="F11" s="4" t="s">
        <v>98</v>
      </c>
      <c r="G11" s="5">
        <f>SUMIF(C2:C33,20301,D2:D33)</f>
        <v>42610.2012</v>
      </c>
    </row>
    <row r="12" spans="1:7" ht="12.75">
      <c r="A12" s="4" t="s">
        <v>87</v>
      </c>
      <c r="B12" s="4" t="s">
        <v>88</v>
      </c>
      <c r="C12" s="4" t="s">
        <v>99</v>
      </c>
      <c r="D12" s="5">
        <f>SUM('Hejtmánkovice obec (1)'!J40:J40)</f>
        <v>5252.6927000000005</v>
      </c>
      <c r="F12" s="4" t="s">
        <v>99</v>
      </c>
      <c r="G12" s="5">
        <f>SUMIF(C2:C33,20302,D2:D33)</f>
        <v>5252.6927000000005</v>
      </c>
    </row>
    <row r="13" spans="1:7" ht="12.75">
      <c r="A13" s="4" t="s">
        <v>87</v>
      </c>
      <c r="B13" s="4" t="s">
        <v>88</v>
      </c>
      <c r="C13" s="4" t="s">
        <v>100</v>
      </c>
      <c r="D13" s="5">
        <f>SUM('Hejtmánkovice obec (1)'!J42:J42)</f>
        <v>2773.2693</v>
      </c>
      <c r="F13" s="4" t="s">
        <v>100</v>
      </c>
      <c r="G13" s="5">
        <f>SUMIF(C2:C33,20303,D2:D33)</f>
        <v>2773.2693</v>
      </c>
    </row>
    <row r="14" spans="1:7" ht="12.75">
      <c r="A14" s="4" t="s">
        <v>87</v>
      </c>
      <c r="B14" s="4" t="s">
        <v>88</v>
      </c>
      <c r="C14" s="4" t="s">
        <v>101</v>
      </c>
      <c r="D14" s="5">
        <f>SUM('Hejtmánkovice obec (1)'!J44:J44)</f>
        <v>1455.75738</v>
      </c>
      <c r="F14" s="4" t="s">
        <v>101</v>
      </c>
      <c r="G14" s="5">
        <f>SUMIF(C2:C33,20306,D2:D33)</f>
        <v>1455.75738</v>
      </c>
    </row>
    <row r="15" spans="1:7" ht="12.75">
      <c r="A15" s="4" t="s">
        <v>87</v>
      </c>
      <c r="B15" s="4" t="s">
        <v>88</v>
      </c>
      <c r="C15" s="4" t="s">
        <v>102</v>
      </c>
      <c r="D15" s="5">
        <f>SUM('Hejtmánkovice obec (1)'!J46:J46)</f>
        <v>8350.669664000001</v>
      </c>
      <c r="F15" s="4" t="s">
        <v>102</v>
      </c>
      <c r="G15" s="5">
        <f>SUMIF(C2:C33,20311,D2:D33)</f>
        <v>8681.959444</v>
      </c>
    </row>
    <row r="16" spans="1:7" ht="12.75">
      <c r="A16" s="4" t="s">
        <v>87</v>
      </c>
      <c r="B16" s="4" t="s">
        <v>88</v>
      </c>
      <c r="C16" s="4" t="s">
        <v>103</v>
      </c>
      <c r="D16" s="5">
        <f>SUM('Hejtmánkovice obec (1)'!J48:J48)</f>
        <v>1033.3095</v>
      </c>
      <c r="F16" s="4" t="s">
        <v>103</v>
      </c>
      <c r="G16" s="5">
        <f>SUMIF(C2:C33,20312,D2:D33)</f>
        <v>1033.3095</v>
      </c>
    </row>
    <row r="17" spans="1:7" ht="12.75">
      <c r="A17" s="4" t="s">
        <v>87</v>
      </c>
      <c r="B17" s="4" t="s">
        <v>88</v>
      </c>
      <c r="C17" s="4" t="s">
        <v>104</v>
      </c>
      <c r="D17" s="5">
        <f>SUM('Hejtmánkovice obec (1)'!J50:J52)</f>
        <v>10786.446</v>
      </c>
      <c r="F17" s="4" t="s">
        <v>104</v>
      </c>
      <c r="G17" s="5">
        <f>SUMIF(C2:C33,20800,D2:D33)</f>
        <v>19847.091</v>
      </c>
    </row>
    <row r="18" spans="1:7" ht="12.75">
      <c r="A18" s="4" t="s">
        <v>87</v>
      </c>
      <c r="B18" s="4" t="s">
        <v>88</v>
      </c>
      <c r="C18" s="4" t="s">
        <v>105</v>
      </c>
      <c r="D18" s="5">
        <f>SUM('Hejtmánkovice obec (1)'!J54:J56)</f>
        <v>9779.780999999999</v>
      </c>
      <c r="F18" s="4" t="s">
        <v>105</v>
      </c>
      <c r="G18" s="5">
        <f>SUMIF(C2:C33,20803,D2:D33)</f>
        <v>12564.2154</v>
      </c>
    </row>
    <row r="19" spans="1:7" ht="12.75">
      <c r="A19" s="4" t="s">
        <v>87</v>
      </c>
      <c r="B19" s="4" t="s">
        <v>88</v>
      </c>
      <c r="C19" s="4" t="s">
        <v>106</v>
      </c>
      <c r="D19" s="5">
        <f>SUM('Hejtmánkovice obec (1)'!J58:J60)</f>
        <v>4452.145560000001</v>
      </c>
      <c r="F19" s="4" t="s">
        <v>106</v>
      </c>
      <c r="G19" s="5">
        <f>SUMIF(C2:C33,20900,D2:D33)</f>
        <v>4452.145560000001</v>
      </c>
    </row>
    <row r="20" spans="1:7" ht="12.75">
      <c r="A20" s="4" t="s">
        <v>87</v>
      </c>
      <c r="B20" s="4" t="s">
        <v>88</v>
      </c>
      <c r="C20" s="4" t="s">
        <v>107</v>
      </c>
      <c r="D20" s="5">
        <f>SUM('Hejtmánkovice obec (1)'!J62:J62)</f>
        <v>1705.59022</v>
      </c>
      <c r="F20" s="4" t="s">
        <v>107</v>
      </c>
      <c r="G20" s="5">
        <f>SUMIF(C2:C33,21701,D2:D33)</f>
        <v>1705.59022</v>
      </c>
    </row>
    <row r="21" spans="1:7" ht="12.75">
      <c r="A21" s="4" t="s">
        <v>87</v>
      </c>
      <c r="B21" s="4" t="s">
        <v>88</v>
      </c>
      <c r="C21" s="4" t="s">
        <v>108</v>
      </c>
      <c r="D21" s="5">
        <f>SUM('Hejtmánkovice obec (1)'!J64:J64)</f>
        <v>1589.6632</v>
      </c>
      <c r="F21" s="4" t="s">
        <v>108</v>
      </c>
      <c r="G21" s="5">
        <f>SUMIF(C2:C33,21702,D2:D33)</f>
        <v>1589.6632</v>
      </c>
    </row>
    <row r="22" spans="1:7" ht="12.75">
      <c r="A22" s="4" t="s">
        <v>87</v>
      </c>
      <c r="B22" s="4" t="s">
        <v>88</v>
      </c>
      <c r="C22" s="4" t="s">
        <v>109</v>
      </c>
      <c r="D22" s="5">
        <f>SUM('Hejtmánkovice obec (1)'!J66:J67)</f>
        <v>139004.7479</v>
      </c>
      <c r="F22" s="4" t="s">
        <v>109</v>
      </c>
      <c r="G22" s="5">
        <f>SUMIF(C2:C33,50200,D2:D33)</f>
        <v>152377.57314</v>
      </c>
    </row>
    <row r="23" spans="1:7" ht="12.75">
      <c r="A23" s="4" t="s">
        <v>87</v>
      </c>
      <c r="B23" s="4" t="s">
        <v>88</v>
      </c>
      <c r="C23" s="4" t="s">
        <v>110</v>
      </c>
      <c r="D23" s="5">
        <f>SUM('Hejtmánkovice obec (1)'!J69:J69)</f>
        <v>183723.16499999998</v>
      </c>
      <c r="F23" s="4" t="s">
        <v>110</v>
      </c>
      <c r="G23" s="5">
        <f>SUMIF(C2:C33,50300,D2:D33)</f>
        <v>183723.16499999998</v>
      </c>
    </row>
    <row r="24" spans="1:7" ht="12.75">
      <c r="A24" s="4" t="s">
        <v>87</v>
      </c>
      <c r="B24" s="4" t="s">
        <v>88</v>
      </c>
      <c r="C24" s="4" t="s">
        <v>111</v>
      </c>
      <c r="D24" s="5">
        <f>SUM('Hejtmánkovice obec (1)'!J71:J73)</f>
        <v>69545.556</v>
      </c>
      <c r="F24" s="4" t="s">
        <v>111</v>
      </c>
      <c r="G24" s="5">
        <f>SUMIF(C2:C33,50400,D2:D33)</f>
        <v>69545.556</v>
      </c>
    </row>
    <row r="25" spans="1:4" ht="12.75">
      <c r="A25" s="4" t="s">
        <v>87</v>
      </c>
      <c r="B25" s="4" t="s">
        <v>114</v>
      </c>
      <c r="C25" s="4" t="s">
        <v>89</v>
      </c>
      <c r="D25" s="5">
        <f>SUM('MŠ - Hejtmánkovice (2)'!J9:J9)</f>
        <v>121</v>
      </c>
    </row>
    <row r="26" spans="1:4" ht="12.75">
      <c r="A26" s="4" t="s">
        <v>87</v>
      </c>
      <c r="B26" s="4" t="s">
        <v>114</v>
      </c>
      <c r="C26" s="4" t="s">
        <v>92</v>
      </c>
      <c r="D26" s="5">
        <f>SUM('MŠ - Hejtmánkovice (2)'!J11:J11)</f>
        <v>121</v>
      </c>
    </row>
    <row r="27" spans="1:4" ht="12.75">
      <c r="A27" s="4" t="s">
        <v>87</v>
      </c>
      <c r="B27" s="4" t="s">
        <v>114</v>
      </c>
      <c r="C27" s="4" t="s">
        <v>95</v>
      </c>
      <c r="D27" s="5">
        <f>SUM('MŠ - Hejtmánkovice (2)'!J13:J13)</f>
        <v>22206.03662958853</v>
      </c>
    </row>
    <row r="28" spans="1:4" ht="12.75">
      <c r="A28" s="4" t="s">
        <v>87</v>
      </c>
      <c r="B28" s="4" t="s">
        <v>114</v>
      </c>
      <c r="C28" s="4" t="s">
        <v>96</v>
      </c>
      <c r="D28" s="5">
        <f>SUM('MŠ - Hejtmánkovice (2)'!J15:J15)</f>
        <v>6366.38766076461</v>
      </c>
    </row>
    <row r="29" spans="1:4" ht="12.75">
      <c r="A29" s="4" t="s">
        <v>87</v>
      </c>
      <c r="B29" s="4" t="s">
        <v>114</v>
      </c>
      <c r="C29" s="4" t="s">
        <v>98</v>
      </c>
      <c r="D29" s="5">
        <f>SUM('MŠ - Hejtmánkovice (2)'!J17:J17)</f>
        <v>233.33509999999998</v>
      </c>
    </row>
    <row r="30" spans="1:4" ht="12.75">
      <c r="A30" s="4" t="s">
        <v>87</v>
      </c>
      <c r="B30" s="4" t="s">
        <v>114</v>
      </c>
      <c r="C30" s="4" t="s">
        <v>102</v>
      </c>
      <c r="D30" s="5">
        <f>SUM('MŠ - Hejtmánkovice (2)'!J19:J19)</f>
        <v>331.28978</v>
      </c>
    </row>
    <row r="31" spans="1:4" ht="12.75">
      <c r="A31" s="4" t="s">
        <v>87</v>
      </c>
      <c r="B31" s="4" t="s">
        <v>114</v>
      </c>
      <c r="C31" s="4" t="s">
        <v>104</v>
      </c>
      <c r="D31" s="5">
        <f>SUM('MŠ - Hejtmánkovice (2)'!J21:J23)</f>
        <v>9060.644999999999</v>
      </c>
    </row>
    <row r="32" spans="1:4" ht="12.75">
      <c r="A32" s="4" t="s">
        <v>87</v>
      </c>
      <c r="B32" s="4" t="s">
        <v>114</v>
      </c>
      <c r="C32" s="4" t="s">
        <v>105</v>
      </c>
      <c r="D32" s="5">
        <f>SUM('MŠ - Hejtmánkovice (2)'!J25:J27)</f>
        <v>2784.4344</v>
      </c>
    </row>
    <row r="33" spans="1:4" ht="12.75">
      <c r="A33" s="4" t="s">
        <v>87</v>
      </c>
      <c r="B33" s="4" t="s">
        <v>114</v>
      </c>
      <c r="C33" s="4" t="s">
        <v>109</v>
      </c>
      <c r="D33" s="5">
        <f>SUM('MŠ - Hejtmánkovice (2)'!J29:J30)</f>
        <v>13372.825240000002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zoomScalePageLayoutView="0" workbookViewId="0" topLeftCell="A61">
      <selection activeCell="A1" sqref="A1:J1"/>
    </sheetView>
  </sheetViews>
  <sheetFormatPr defaultColWidth="9.140625" defaultRowHeight="12.75"/>
  <cols>
    <col min="1" max="1" width="42.140625" style="0" bestFit="1" customWidth="1"/>
    <col min="2" max="2" width="23.421875" style="0" customWidth="1"/>
    <col min="7" max="9" width="11.28125" style="0" bestFit="1" customWidth="1"/>
    <col min="10" max="10" width="12.28125" style="0" bestFit="1" customWidth="1"/>
  </cols>
  <sheetData>
    <row r="1" spans="1:10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SUM(J6:J75)</f>
        <v>597035.6174111018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38</v>
      </c>
      <c r="E9" s="21">
        <v>0</v>
      </c>
      <c r="F9" s="21">
        <v>0</v>
      </c>
      <c r="G9" s="22">
        <f>CENIK!C9*D9*C9</f>
        <v>2299</v>
      </c>
      <c r="H9" s="5">
        <f>CENIK!D9*E9*C9</f>
        <v>0</v>
      </c>
      <c r="I9" s="5">
        <f>CENIK!E9*F9*C9</f>
        <v>0</v>
      </c>
      <c r="J9" s="23">
        <f>G9+H9+I9</f>
        <v>2299</v>
      </c>
    </row>
    <row r="10" spans="1:10" ht="12.75">
      <c r="A10" s="15" t="s">
        <v>12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3</v>
      </c>
      <c r="E11" s="21">
        <v>0</v>
      </c>
      <c r="F11" s="21">
        <v>0</v>
      </c>
      <c r="G11" s="22">
        <f>CENIK!C11*D11*C11</f>
        <v>181.5</v>
      </c>
      <c r="H11" s="5">
        <f>CENIK!D11*E11*C11</f>
        <v>0</v>
      </c>
      <c r="I11" s="5">
        <f>CENIK!E11*F11*C11</f>
        <v>0</v>
      </c>
      <c r="J11" s="23">
        <f>G11+H11+I11</f>
        <v>181.5</v>
      </c>
    </row>
    <row r="12" spans="1:10" ht="12.75">
      <c r="A12" s="15" t="s">
        <v>13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2</v>
      </c>
      <c r="E13" s="21">
        <v>0</v>
      </c>
      <c r="F13" s="21">
        <v>0</v>
      </c>
      <c r="G13" s="22">
        <f>CENIK!C13*D13*C13</f>
        <v>121</v>
      </c>
      <c r="H13" s="5">
        <f>CENIK!D13*E13*C13</f>
        <v>0</v>
      </c>
      <c r="I13" s="5">
        <f>CENIK!E13*F13*C13</f>
        <v>0</v>
      </c>
      <c r="J13" s="23">
        <f>G13+H13+I13</f>
        <v>121</v>
      </c>
    </row>
    <row r="14" spans="1:10" ht="12.75">
      <c r="A14" s="15" t="s">
        <v>14</v>
      </c>
      <c r="B14" s="16"/>
      <c r="D14" s="16"/>
      <c r="G14" s="16"/>
      <c r="J14" s="17"/>
    </row>
    <row r="15" spans="1:10" ht="12.75">
      <c r="A15" s="18" t="s">
        <v>9</v>
      </c>
      <c r="B15" s="19" t="s">
        <v>10</v>
      </c>
      <c r="C15" s="2">
        <v>1</v>
      </c>
      <c r="D15" s="20">
        <v>4</v>
      </c>
      <c r="E15" s="21">
        <v>0</v>
      </c>
      <c r="F15" s="21">
        <v>0</v>
      </c>
      <c r="G15" s="22">
        <f>CENIK!C15*D15*C15</f>
        <v>242</v>
      </c>
      <c r="H15" s="5">
        <f>CENIK!D15*E15*C15</f>
        <v>0</v>
      </c>
      <c r="I15" s="5">
        <f>CENIK!E15*F15*C15</f>
        <v>0</v>
      </c>
      <c r="J15" s="23">
        <f>G15+H15+I15</f>
        <v>242</v>
      </c>
    </row>
    <row r="16" spans="1:10" ht="12.75">
      <c r="A16" s="15" t="s">
        <v>21</v>
      </c>
      <c r="B16" s="16"/>
      <c r="D16" s="16"/>
      <c r="G16" s="16"/>
      <c r="J16" s="17"/>
    </row>
    <row r="17" spans="1:10" ht="12.75">
      <c r="A17" s="18" t="s">
        <v>16</v>
      </c>
      <c r="B17" s="19" t="s">
        <v>10</v>
      </c>
      <c r="C17" s="2">
        <v>1</v>
      </c>
      <c r="D17" s="20">
        <v>10</v>
      </c>
      <c r="E17" s="21">
        <v>0</v>
      </c>
      <c r="F17" s="21">
        <v>0</v>
      </c>
      <c r="G17" s="22">
        <f>CENIK!C23*D17*C17</f>
        <v>177</v>
      </c>
      <c r="H17" s="5">
        <f>CENIK!D23*E17*C17</f>
        <v>0</v>
      </c>
      <c r="I17" s="5">
        <f>CENIK!E23*F17*C17</f>
        <v>0</v>
      </c>
      <c r="J17" s="23">
        <f aca="true" t="shared" si="0" ref="J17:J24">G17+H17+I17</f>
        <v>177</v>
      </c>
    </row>
    <row r="18" spans="1:10" ht="12.75">
      <c r="A18" s="18" t="s">
        <v>17</v>
      </c>
      <c r="B18" s="19" t="s">
        <v>10</v>
      </c>
      <c r="C18" s="2">
        <v>2</v>
      </c>
      <c r="D18" s="20">
        <v>10</v>
      </c>
      <c r="E18" s="21">
        <v>0</v>
      </c>
      <c r="F18" s="21">
        <v>0</v>
      </c>
      <c r="G18" s="22">
        <f>CENIK!C24*D18*C18</f>
        <v>624</v>
      </c>
      <c r="H18" s="5">
        <f>CENIK!D24*E18*C18</f>
        <v>0</v>
      </c>
      <c r="I18" s="5">
        <f>CENIK!E24*F18*C18</f>
        <v>0</v>
      </c>
      <c r="J18" s="23">
        <f t="shared" si="0"/>
        <v>624</v>
      </c>
    </row>
    <row r="19" spans="1:10" ht="12.75">
      <c r="A19" s="18" t="s">
        <v>18</v>
      </c>
      <c r="B19" s="19" t="s">
        <v>10</v>
      </c>
      <c r="C19" s="2">
        <v>2</v>
      </c>
      <c r="D19" s="20">
        <v>10</v>
      </c>
      <c r="E19" s="21">
        <v>0</v>
      </c>
      <c r="F19" s="21">
        <v>0</v>
      </c>
      <c r="G19" s="22">
        <f>CENIK!C25*D19*C19</f>
        <v>460</v>
      </c>
      <c r="H19" s="5">
        <f>CENIK!D25*E19*C19</f>
        <v>0</v>
      </c>
      <c r="I19" s="5">
        <f>CENIK!E25*F19*C19</f>
        <v>0</v>
      </c>
      <c r="J19" s="23">
        <f t="shared" si="0"/>
        <v>460</v>
      </c>
    </row>
    <row r="20" spans="1:10" ht="12.75">
      <c r="A20" s="18" t="s">
        <v>19</v>
      </c>
      <c r="B20" s="19" t="s">
        <v>10</v>
      </c>
      <c r="C20" s="2">
        <v>15</v>
      </c>
      <c r="D20" s="20">
        <v>10</v>
      </c>
      <c r="E20" s="21">
        <v>0</v>
      </c>
      <c r="F20" s="21">
        <v>0</v>
      </c>
      <c r="G20" s="22">
        <f>CENIK!C26*D20*C20</f>
        <v>3285</v>
      </c>
      <c r="H20" s="5">
        <f>CENIK!D26*E20*C20</f>
        <v>0</v>
      </c>
      <c r="I20" s="5">
        <f>CENIK!E26*F20*C20</f>
        <v>0</v>
      </c>
      <c r="J20" s="23">
        <f t="shared" si="0"/>
        <v>3285</v>
      </c>
    </row>
    <row r="21" spans="1:10" ht="12.75">
      <c r="A21" s="18" t="s">
        <v>22</v>
      </c>
      <c r="B21" s="19" t="s">
        <v>10</v>
      </c>
      <c r="C21" s="2">
        <v>1</v>
      </c>
      <c r="D21" s="20">
        <v>10</v>
      </c>
      <c r="E21" s="21">
        <v>0</v>
      </c>
      <c r="F21" s="21">
        <v>0</v>
      </c>
      <c r="G21" s="22">
        <f>CENIK!C27*D21*C21</f>
        <v>200</v>
      </c>
      <c r="H21" s="5">
        <f>CENIK!D27*E21*C21</f>
        <v>0</v>
      </c>
      <c r="I21" s="5">
        <f>CENIK!E27*F21*C21</f>
        <v>0</v>
      </c>
      <c r="J21" s="23">
        <f t="shared" si="0"/>
        <v>200</v>
      </c>
    </row>
    <row r="22" spans="1:10" ht="12.75">
      <c r="A22" s="18" t="s">
        <v>24</v>
      </c>
      <c r="B22" s="19" t="s">
        <v>10</v>
      </c>
      <c r="C22" s="2">
        <v>1</v>
      </c>
      <c r="D22" s="20">
        <v>10</v>
      </c>
      <c r="E22" s="21">
        <v>0</v>
      </c>
      <c r="F22" s="21">
        <v>0</v>
      </c>
      <c r="G22" s="22">
        <f>CENIK!C29*D22*C22</f>
        <v>800</v>
      </c>
      <c r="H22" s="5">
        <f>CENIK!D29*E22*C22</f>
        <v>0</v>
      </c>
      <c r="I22" s="5">
        <f>CENIK!E29*F22*C22</f>
        <v>0</v>
      </c>
      <c r="J22" s="23">
        <f t="shared" si="0"/>
        <v>800</v>
      </c>
    </row>
    <row r="23" spans="1:10" ht="12.75">
      <c r="A23" s="18" t="s">
        <v>20</v>
      </c>
      <c r="B23" s="19" t="s">
        <v>10</v>
      </c>
      <c r="C23" s="2">
        <v>15</v>
      </c>
      <c r="D23" s="20">
        <v>10</v>
      </c>
      <c r="E23" s="21">
        <v>0</v>
      </c>
      <c r="F23" s="21">
        <v>0</v>
      </c>
      <c r="G23" s="22">
        <f>CENIK!C30*D23*C23</f>
        <v>690</v>
      </c>
      <c r="H23" s="5">
        <f>CENIK!D30*E23*C23</f>
        <v>0</v>
      </c>
      <c r="I23" s="5">
        <f>CENIK!E30*F23*C23</f>
        <v>0</v>
      </c>
      <c r="J23" s="23">
        <f t="shared" si="0"/>
        <v>690</v>
      </c>
    </row>
    <row r="24" spans="1:10" ht="12.75">
      <c r="A24" s="18" t="s">
        <v>25</v>
      </c>
      <c r="B24" s="19" t="s">
        <v>10</v>
      </c>
      <c r="C24" s="2">
        <v>1</v>
      </c>
      <c r="D24" s="20">
        <v>10</v>
      </c>
      <c r="E24" s="21">
        <v>0</v>
      </c>
      <c r="F24" s="21">
        <v>0</v>
      </c>
      <c r="G24" s="22">
        <f>CENIK!C31*D24*C24</f>
        <v>80</v>
      </c>
      <c r="H24" s="5">
        <f>CENIK!D31*E24*C24</f>
        <v>0</v>
      </c>
      <c r="I24" s="5">
        <f>CENIK!E31*F24*C24</f>
        <v>0</v>
      </c>
      <c r="J24" s="23">
        <f t="shared" si="0"/>
        <v>80</v>
      </c>
    </row>
    <row r="25" spans="1:10" ht="12.75">
      <c r="A25" s="15" t="s">
        <v>26</v>
      </c>
      <c r="B25" s="16"/>
      <c r="D25" s="16"/>
      <c r="G25" s="16"/>
      <c r="J25" s="17"/>
    </row>
    <row r="26" spans="1:10" ht="12.75">
      <c r="A26" s="18" t="s">
        <v>16</v>
      </c>
      <c r="B26" s="19" t="s">
        <v>10</v>
      </c>
      <c r="C26" s="2">
        <v>1</v>
      </c>
      <c r="D26" s="20">
        <v>1</v>
      </c>
      <c r="E26" s="21">
        <v>0</v>
      </c>
      <c r="F26" s="21">
        <v>0</v>
      </c>
      <c r="G26" s="22">
        <f>CENIK!C33*D26*C26</f>
        <v>17.7</v>
      </c>
      <c r="H26" s="5">
        <f>CENIK!D33*E26*C26</f>
        <v>0</v>
      </c>
      <c r="I26" s="5">
        <f>CENIK!E33*F26*C26</f>
        <v>0</v>
      </c>
      <c r="J26" s="23">
        <f>G26+H26+I26</f>
        <v>17.7</v>
      </c>
    </row>
    <row r="27" spans="1:10" ht="12.75">
      <c r="A27" s="18" t="s">
        <v>17</v>
      </c>
      <c r="B27" s="19" t="s">
        <v>10</v>
      </c>
      <c r="C27" s="2">
        <v>2</v>
      </c>
      <c r="D27" s="20">
        <v>1</v>
      </c>
      <c r="E27" s="21">
        <v>0</v>
      </c>
      <c r="F27" s="21">
        <v>0</v>
      </c>
      <c r="G27" s="22">
        <f>CENIK!C34*D27*C27</f>
        <v>62.4</v>
      </c>
      <c r="H27" s="5">
        <f>CENIK!D34*E27*C27</f>
        <v>0</v>
      </c>
      <c r="I27" s="5">
        <f>CENIK!E34*F27*C27</f>
        <v>0</v>
      </c>
      <c r="J27" s="23">
        <f>G27+H27+I27</f>
        <v>62.4</v>
      </c>
    </row>
    <row r="28" spans="1:10" ht="12.75">
      <c r="A28" s="18" t="s">
        <v>18</v>
      </c>
      <c r="B28" s="19" t="s">
        <v>10</v>
      </c>
      <c r="C28" s="2">
        <v>2</v>
      </c>
      <c r="D28" s="20">
        <v>1</v>
      </c>
      <c r="E28" s="21">
        <v>0</v>
      </c>
      <c r="F28" s="21">
        <v>0</v>
      </c>
      <c r="G28" s="22">
        <f>CENIK!C35*D28*C28</f>
        <v>46</v>
      </c>
      <c r="H28" s="5">
        <f>CENIK!D35*E28*C28</f>
        <v>0</v>
      </c>
      <c r="I28" s="5">
        <f>CENIK!E35*F28*C28</f>
        <v>0</v>
      </c>
      <c r="J28" s="23">
        <f>G28+H28+I28</f>
        <v>46</v>
      </c>
    </row>
    <row r="29" spans="1:10" ht="12.75">
      <c r="A29" s="18" t="s">
        <v>19</v>
      </c>
      <c r="B29" s="19" t="s">
        <v>10</v>
      </c>
      <c r="C29" s="2">
        <v>15</v>
      </c>
      <c r="D29" s="20">
        <v>1</v>
      </c>
      <c r="E29" s="21">
        <v>0</v>
      </c>
      <c r="F29" s="21">
        <v>0</v>
      </c>
      <c r="G29" s="22">
        <f>CENIK!C36*D29*C29</f>
        <v>328.5</v>
      </c>
      <c r="H29" s="5">
        <f>CENIK!D36*E29*C29</f>
        <v>0</v>
      </c>
      <c r="I29" s="5">
        <f>CENIK!E36*F29*C29</f>
        <v>0</v>
      </c>
      <c r="J29" s="23">
        <f>G29+H29+I29</f>
        <v>328.5</v>
      </c>
    </row>
    <row r="30" spans="1:10" ht="12.75">
      <c r="A30" s="18" t="s">
        <v>20</v>
      </c>
      <c r="B30" s="19" t="s">
        <v>10</v>
      </c>
      <c r="C30" s="2">
        <v>15</v>
      </c>
      <c r="D30" s="20">
        <v>1</v>
      </c>
      <c r="E30" s="21">
        <v>0</v>
      </c>
      <c r="F30" s="21">
        <v>0</v>
      </c>
      <c r="G30" s="22">
        <f>CENIK!C37*D30*C30</f>
        <v>69</v>
      </c>
      <c r="H30" s="5">
        <f>CENIK!D37*E30*C30</f>
        <v>0</v>
      </c>
      <c r="I30" s="5">
        <f>CENIK!E37*F30*C30</f>
        <v>0</v>
      </c>
      <c r="J30" s="23">
        <f>G30+H30+I30</f>
        <v>69</v>
      </c>
    </row>
    <row r="31" spans="1:10" ht="12.75">
      <c r="A31" s="15" t="s">
        <v>27</v>
      </c>
      <c r="B31" s="16"/>
      <c r="D31" s="16"/>
      <c r="G31" s="16"/>
      <c r="J31" s="17"/>
    </row>
    <row r="32" spans="1:10" ht="12.75">
      <c r="A32" s="18" t="s">
        <v>28</v>
      </c>
      <c r="B32" s="19" t="s">
        <v>29</v>
      </c>
      <c r="C32" s="2">
        <v>2</v>
      </c>
      <c r="D32" s="20">
        <v>1137.71199343949</v>
      </c>
      <c r="E32" s="21">
        <v>0</v>
      </c>
      <c r="F32" s="21">
        <v>0</v>
      </c>
      <c r="G32" s="22">
        <f>CENIK!C39*D32*C32</f>
        <v>88741.53548828022</v>
      </c>
      <c r="H32" s="5">
        <f>CENIK!D39*E32*C32</f>
        <v>0</v>
      </c>
      <c r="I32" s="5">
        <f>CENIK!E39*F32*C32</f>
        <v>0</v>
      </c>
      <c r="J32" s="23">
        <f>G32+H32+I32</f>
        <v>88741.53548828022</v>
      </c>
    </row>
    <row r="33" spans="1:10" ht="12.75">
      <c r="A33" s="15" t="s">
        <v>30</v>
      </c>
      <c r="B33" s="16"/>
      <c r="D33" s="16"/>
      <c r="G33" s="16"/>
      <c r="J33" s="17"/>
    </row>
    <row r="34" spans="1:10" ht="12.75">
      <c r="A34" s="18" t="s">
        <v>28</v>
      </c>
      <c r="B34" s="19" t="s">
        <v>29</v>
      </c>
      <c r="C34" s="2">
        <v>2</v>
      </c>
      <c r="D34" s="20">
        <v>198.303773061815</v>
      </c>
      <c r="E34" s="21">
        <v>0</v>
      </c>
      <c r="F34" s="21">
        <v>0</v>
      </c>
      <c r="G34" s="22">
        <f>CENIK!C41*D34*C34</f>
        <v>15467.69429882157</v>
      </c>
      <c r="H34" s="5">
        <f>CENIK!D41*E34*C34</f>
        <v>0</v>
      </c>
      <c r="I34" s="5">
        <f>CENIK!E41*F34*C34</f>
        <v>0</v>
      </c>
      <c r="J34" s="23">
        <f>G34+H34+I34</f>
        <v>15467.69429882157</v>
      </c>
    </row>
    <row r="35" spans="1:10" ht="12.75">
      <c r="A35" s="15" t="s">
        <v>32</v>
      </c>
      <c r="B35" s="16"/>
      <c r="D35" s="16"/>
      <c r="G35" s="16"/>
      <c r="J35" s="17"/>
    </row>
    <row r="36" spans="1:10" ht="12.75">
      <c r="A36" s="18" t="s">
        <v>33</v>
      </c>
      <c r="B36" s="19" t="s">
        <v>34</v>
      </c>
      <c r="C36" s="2">
        <v>1</v>
      </c>
      <c r="D36" s="20">
        <v>42.3751</v>
      </c>
      <c r="E36" s="21">
        <v>0</v>
      </c>
      <c r="F36" s="21">
        <v>0</v>
      </c>
      <c r="G36" s="22">
        <f>CENIK!C45*D36*C36</f>
        <v>1313.6281000000001</v>
      </c>
      <c r="H36" s="5">
        <f>CENIK!D45*E36*C36</f>
        <v>0</v>
      </c>
      <c r="I36" s="5">
        <f>CENIK!E45*F36*C36</f>
        <v>0</v>
      </c>
      <c r="J36" s="23">
        <f>G36+H36+I36</f>
        <v>1313.6281000000001</v>
      </c>
    </row>
    <row r="37" spans="1:10" ht="12.75">
      <c r="A37" s="15" t="s">
        <v>37</v>
      </c>
      <c r="B37" s="16"/>
      <c r="D37" s="16"/>
      <c r="G37" s="16"/>
      <c r="J37" s="17"/>
    </row>
    <row r="38" spans="1:10" ht="12.75">
      <c r="A38" s="18" t="s">
        <v>33</v>
      </c>
      <c r="B38" s="19" t="s">
        <v>34</v>
      </c>
      <c r="C38" s="2">
        <v>1</v>
      </c>
      <c r="D38" s="20">
        <v>89.6011</v>
      </c>
      <c r="E38" s="21">
        <v>699.013</v>
      </c>
      <c r="F38" s="21">
        <v>244.968</v>
      </c>
      <c r="G38" s="22">
        <f>CENIK!C51*D38*C38</f>
        <v>3673.6451</v>
      </c>
      <c r="H38" s="5">
        <f>CENIK!D51*E38*C38</f>
        <v>28659.533000000003</v>
      </c>
      <c r="I38" s="5">
        <f>CENIK!E51*F38*C38</f>
        <v>10043.688</v>
      </c>
      <c r="J38" s="23">
        <f>G38+H38+I38</f>
        <v>42376.86610000001</v>
      </c>
    </row>
    <row r="39" spans="1:10" ht="12.75">
      <c r="A39" s="15" t="s">
        <v>38</v>
      </c>
      <c r="B39" s="16"/>
      <c r="D39" s="16"/>
      <c r="G39" s="16"/>
      <c r="J39" s="17"/>
    </row>
    <row r="40" spans="1:10" ht="12.75">
      <c r="A40" s="18" t="s">
        <v>33</v>
      </c>
      <c r="B40" s="19" t="s">
        <v>34</v>
      </c>
      <c r="C40" s="2">
        <v>1</v>
      </c>
      <c r="D40" s="20">
        <v>134.764</v>
      </c>
      <c r="E40" s="21">
        <v>0</v>
      </c>
      <c r="F40" s="21">
        <v>34.6777</v>
      </c>
      <c r="G40" s="22">
        <f>CENIK!C53*D40*C40</f>
        <v>4177.684</v>
      </c>
      <c r="H40" s="5">
        <f>CENIK!D53*E40*C40</f>
        <v>0</v>
      </c>
      <c r="I40" s="5">
        <f>CENIK!E53*F40*C40</f>
        <v>1075.0087</v>
      </c>
      <c r="J40" s="23">
        <f>G40+H40+I40</f>
        <v>5252.6927000000005</v>
      </c>
    </row>
    <row r="41" spans="1:10" ht="12.75">
      <c r="A41" s="15" t="s">
        <v>39</v>
      </c>
      <c r="B41" s="16"/>
      <c r="D41" s="16"/>
      <c r="G41" s="16"/>
      <c r="J41" s="17"/>
    </row>
    <row r="42" spans="1:10" ht="12.75">
      <c r="A42" s="18" t="s">
        <v>33</v>
      </c>
      <c r="B42" s="19" t="s">
        <v>34</v>
      </c>
      <c r="C42" s="2">
        <v>1</v>
      </c>
      <c r="D42" s="20">
        <v>24.3513</v>
      </c>
      <c r="E42" s="21">
        <v>65.109</v>
      </c>
      <c r="F42" s="21">
        <v>0</v>
      </c>
      <c r="G42" s="22">
        <f>CENIK!C55*D42*C42</f>
        <v>754.8902999999999</v>
      </c>
      <c r="H42" s="5">
        <f>CENIK!D55*E42*C42</f>
        <v>2018.379</v>
      </c>
      <c r="I42" s="5">
        <f>CENIK!E55*F42*C42</f>
        <v>0</v>
      </c>
      <c r="J42" s="23">
        <f>G42+H42+I42</f>
        <v>2773.2693</v>
      </c>
    </row>
    <row r="43" spans="1:10" ht="12.75">
      <c r="A43" s="15" t="s">
        <v>43</v>
      </c>
      <c r="B43" s="16"/>
      <c r="D43" s="16"/>
      <c r="G43" s="16"/>
      <c r="J43" s="17"/>
    </row>
    <row r="44" spans="1:10" ht="12.75">
      <c r="A44" s="18" t="s">
        <v>41</v>
      </c>
      <c r="B44" s="19" t="s">
        <v>34</v>
      </c>
      <c r="C44" s="2">
        <v>2</v>
      </c>
      <c r="D44" s="20">
        <v>4.63617</v>
      </c>
      <c r="E44" s="21">
        <v>0</v>
      </c>
      <c r="F44" s="21">
        <v>0</v>
      </c>
      <c r="G44" s="22">
        <f>CENIK!C61*D44*C44</f>
        <v>1455.75738</v>
      </c>
      <c r="H44" s="5">
        <f>CENIK!D61*E44*C44</f>
        <v>0</v>
      </c>
      <c r="I44" s="5">
        <f>CENIK!E61*F44*C44</f>
        <v>0</v>
      </c>
      <c r="J44" s="23">
        <f>G44+H44+I44</f>
        <v>1455.75738</v>
      </c>
    </row>
    <row r="45" spans="1:10" ht="24">
      <c r="A45" s="15" t="s">
        <v>46</v>
      </c>
      <c r="B45" s="16"/>
      <c r="D45" s="16"/>
      <c r="G45" s="16"/>
      <c r="J45" s="17"/>
    </row>
    <row r="46" spans="1:10" ht="12.75">
      <c r="A46" s="18" t="s">
        <v>45</v>
      </c>
      <c r="B46" s="19" t="s">
        <v>34</v>
      </c>
      <c r="C46" s="2">
        <v>2</v>
      </c>
      <c r="D46" s="20">
        <v>0</v>
      </c>
      <c r="E46" s="21">
        <v>21.0204</v>
      </c>
      <c r="F46" s="21">
        <v>598.114</v>
      </c>
      <c r="G46" s="22">
        <f>CENIK!C65*D46*C46</f>
        <v>0</v>
      </c>
      <c r="H46" s="5">
        <f>CENIK!D65*E46*C46</f>
        <v>228.28154399999997</v>
      </c>
      <c r="I46" s="5">
        <f>CENIK!E65*F46*C46</f>
        <v>8122.3881200000005</v>
      </c>
      <c r="J46" s="23">
        <f>G46+H46+I46</f>
        <v>8350.669664000001</v>
      </c>
    </row>
    <row r="47" spans="1:10" ht="24">
      <c r="A47" s="15" t="s">
        <v>47</v>
      </c>
      <c r="B47" s="16"/>
      <c r="D47" s="16"/>
      <c r="G47" s="16"/>
      <c r="J47" s="17"/>
    </row>
    <row r="48" spans="1:10" ht="12.75">
      <c r="A48" s="18" t="s">
        <v>45</v>
      </c>
      <c r="B48" s="19" t="s">
        <v>34</v>
      </c>
      <c r="C48" s="2">
        <v>2</v>
      </c>
      <c r="D48" s="20">
        <v>169.395</v>
      </c>
      <c r="E48" s="21">
        <v>0</v>
      </c>
      <c r="F48" s="21">
        <v>0</v>
      </c>
      <c r="G48" s="22">
        <f>CENIK!C67*D48*C48</f>
        <v>1033.3095</v>
      </c>
      <c r="H48" s="5">
        <f>CENIK!D67*E48*C48</f>
        <v>0</v>
      </c>
      <c r="I48" s="5">
        <f>CENIK!E67*F48*C48</f>
        <v>0</v>
      </c>
      <c r="J48" s="23">
        <f>G48+H48+I48</f>
        <v>1033.3095</v>
      </c>
    </row>
    <row r="49" spans="1:10" ht="12.75">
      <c r="A49" s="15" t="s">
        <v>49</v>
      </c>
      <c r="B49" s="16"/>
      <c r="D49" s="16"/>
      <c r="G49" s="16"/>
      <c r="J49" s="17"/>
    </row>
    <row r="50" spans="1:10" ht="12.75">
      <c r="A50" s="18" t="s">
        <v>50</v>
      </c>
      <c r="B50" s="19" t="s">
        <v>34</v>
      </c>
      <c r="C50" s="2">
        <v>1</v>
      </c>
      <c r="D50" s="20">
        <v>32.6862</v>
      </c>
      <c r="E50" s="21">
        <v>0</v>
      </c>
      <c r="F50" s="21">
        <v>0</v>
      </c>
      <c r="G50" s="22">
        <f>CENIK!C71*D50*C50</f>
        <v>3530.1096</v>
      </c>
      <c r="H50" s="5">
        <f>CENIK!D71*E50*C50</f>
        <v>0</v>
      </c>
      <c r="I50" s="5">
        <f>CENIK!E71*F50*C50</f>
        <v>0</v>
      </c>
      <c r="J50" s="23">
        <f>G50+H50+I50</f>
        <v>3530.1096</v>
      </c>
    </row>
    <row r="51" spans="1:10" ht="12.75">
      <c r="A51" s="18" t="s">
        <v>51</v>
      </c>
      <c r="B51" s="19" t="s">
        <v>34</v>
      </c>
      <c r="C51" s="2">
        <v>2</v>
      </c>
      <c r="D51" s="20">
        <v>32.6862</v>
      </c>
      <c r="E51" s="21">
        <v>0</v>
      </c>
      <c r="F51" s="21">
        <v>0</v>
      </c>
      <c r="G51" s="22">
        <f>CENIK!C72*D51*C51</f>
        <v>2745.6408</v>
      </c>
      <c r="H51" s="5">
        <f>CENIK!D72*E51*C51</f>
        <v>0</v>
      </c>
      <c r="I51" s="5">
        <f>CENIK!E72*F51*C51</f>
        <v>0</v>
      </c>
      <c r="J51" s="23">
        <f>G51+H51+I51</f>
        <v>2745.6408</v>
      </c>
    </row>
    <row r="52" spans="1:10" ht="12.75">
      <c r="A52" s="18" t="s">
        <v>52</v>
      </c>
      <c r="B52" s="19" t="s">
        <v>34</v>
      </c>
      <c r="C52" s="2">
        <v>23</v>
      </c>
      <c r="D52" s="20">
        <v>32.6862</v>
      </c>
      <c r="E52" s="21">
        <v>0</v>
      </c>
      <c r="F52" s="21">
        <v>0</v>
      </c>
      <c r="G52" s="22">
        <f>CENIK!C73*D52*C52</f>
        <v>4510.6956</v>
      </c>
      <c r="H52" s="5">
        <f>CENIK!D73*E52*C52</f>
        <v>0</v>
      </c>
      <c r="I52" s="5">
        <f>CENIK!E73*F52*C52</f>
        <v>0</v>
      </c>
      <c r="J52" s="23">
        <f>G52+H52+I52</f>
        <v>4510.6956</v>
      </c>
    </row>
    <row r="53" spans="1:10" ht="12.75">
      <c r="A53" s="15" t="s">
        <v>53</v>
      </c>
      <c r="B53" s="16"/>
      <c r="D53" s="16"/>
      <c r="G53" s="16"/>
      <c r="J53" s="17"/>
    </row>
    <row r="54" spans="1:10" ht="12.75">
      <c r="A54" s="18" t="s">
        <v>50</v>
      </c>
      <c r="B54" s="19" t="s">
        <v>34</v>
      </c>
      <c r="C54" s="2">
        <v>1</v>
      </c>
      <c r="D54" s="20">
        <v>29.6357</v>
      </c>
      <c r="E54" s="21">
        <v>0</v>
      </c>
      <c r="F54" s="21">
        <v>0</v>
      </c>
      <c r="G54" s="22">
        <f>CENIK!C75*D54*C54</f>
        <v>3200.6556</v>
      </c>
      <c r="H54" s="5">
        <f>CENIK!D75*E54*C54</f>
        <v>0</v>
      </c>
      <c r="I54" s="5">
        <f>CENIK!E75*F54*C54</f>
        <v>0</v>
      </c>
      <c r="J54" s="23">
        <f>G54+H54+I54</f>
        <v>3200.6556</v>
      </c>
    </row>
    <row r="55" spans="1:10" ht="12.75">
      <c r="A55" s="18" t="s">
        <v>51</v>
      </c>
      <c r="B55" s="19" t="s">
        <v>34</v>
      </c>
      <c r="C55" s="2">
        <v>2</v>
      </c>
      <c r="D55" s="20">
        <v>29.6357</v>
      </c>
      <c r="E55" s="21">
        <v>0</v>
      </c>
      <c r="F55" s="21">
        <v>0</v>
      </c>
      <c r="G55" s="22">
        <f>CENIK!C76*D55*C55</f>
        <v>2489.3988</v>
      </c>
      <c r="H55" s="5">
        <f>CENIK!D76*E55*C55</f>
        <v>0</v>
      </c>
      <c r="I55" s="5">
        <f>CENIK!E76*F55*C55</f>
        <v>0</v>
      </c>
      <c r="J55" s="23">
        <f>G55+H55+I55</f>
        <v>2489.3988</v>
      </c>
    </row>
    <row r="56" spans="1:10" ht="12.75">
      <c r="A56" s="18" t="s">
        <v>52</v>
      </c>
      <c r="B56" s="19" t="s">
        <v>34</v>
      </c>
      <c r="C56" s="2">
        <v>23</v>
      </c>
      <c r="D56" s="20">
        <v>29.6357</v>
      </c>
      <c r="E56" s="21">
        <v>0</v>
      </c>
      <c r="F56" s="21">
        <v>0</v>
      </c>
      <c r="G56" s="22">
        <f>CENIK!C77*D56*C56</f>
        <v>4089.7266</v>
      </c>
      <c r="H56" s="5">
        <f>CENIK!D77*E56*C56</f>
        <v>0</v>
      </c>
      <c r="I56" s="5">
        <f>CENIK!E77*F56*C56</f>
        <v>0</v>
      </c>
      <c r="J56" s="23">
        <f>G56+H56+I56</f>
        <v>4089.7266</v>
      </c>
    </row>
    <row r="57" spans="1:10" ht="12.75">
      <c r="A57" s="15" t="s">
        <v>56</v>
      </c>
      <c r="B57" s="16"/>
      <c r="D57" s="16"/>
      <c r="G57" s="16"/>
      <c r="J57" s="17"/>
    </row>
    <row r="58" spans="1:10" ht="12.75">
      <c r="A58" s="18" t="s">
        <v>57</v>
      </c>
      <c r="B58" s="19" t="s">
        <v>34</v>
      </c>
      <c r="C58" s="2">
        <v>1</v>
      </c>
      <c r="D58" s="20">
        <v>19.9827</v>
      </c>
      <c r="E58" s="21">
        <v>0</v>
      </c>
      <c r="F58" s="21">
        <v>0</v>
      </c>
      <c r="G58" s="22">
        <f>CENIK!C87*D58*C58</f>
        <v>299.7405</v>
      </c>
      <c r="H58" s="5">
        <f>CENIK!D87*E58*C58</f>
        <v>0</v>
      </c>
      <c r="I58" s="5">
        <f>CENIK!E87*F58*C58</f>
        <v>0</v>
      </c>
      <c r="J58" s="23">
        <f>G58+H58+I58</f>
        <v>299.7405</v>
      </c>
    </row>
    <row r="59" spans="1:10" ht="24">
      <c r="A59" s="18" t="s">
        <v>58</v>
      </c>
      <c r="B59" s="19" t="s">
        <v>34</v>
      </c>
      <c r="C59" s="2">
        <v>2</v>
      </c>
      <c r="D59" s="20">
        <v>19.9827</v>
      </c>
      <c r="E59" s="21">
        <v>0</v>
      </c>
      <c r="F59" s="21">
        <v>0</v>
      </c>
      <c r="G59" s="22">
        <f>CENIK!C88*D59*C59</f>
        <v>3952.5780600000003</v>
      </c>
      <c r="H59" s="5">
        <f>CENIK!D88*E59*C59</f>
        <v>0</v>
      </c>
      <c r="I59" s="5">
        <f>CENIK!E88*F59*C59</f>
        <v>0</v>
      </c>
      <c r="J59" s="23">
        <f>G59+H59+I59</f>
        <v>3952.5780600000003</v>
      </c>
    </row>
    <row r="60" spans="1:10" ht="12.75">
      <c r="A60" s="18" t="s">
        <v>59</v>
      </c>
      <c r="B60" s="19" t="s">
        <v>34</v>
      </c>
      <c r="C60" s="2">
        <v>1</v>
      </c>
      <c r="D60" s="20">
        <v>19.9827</v>
      </c>
      <c r="E60" s="21">
        <v>0</v>
      </c>
      <c r="F60" s="21">
        <v>0</v>
      </c>
      <c r="G60" s="22">
        <f>CENIK!C89*D60*C60</f>
        <v>199.827</v>
      </c>
      <c r="H60" s="5">
        <f>CENIK!D89*E60*C60</f>
        <v>0</v>
      </c>
      <c r="I60" s="5">
        <f>CENIK!E89*F60*C60</f>
        <v>0</v>
      </c>
      <c r="J60" s="23">
        <f>G60+H60+I60</f>
        <v>199.827</v>
      </c>
    </row>
    <row r="61" spans="1:10" ht="24">
      <c r="A61" s="15" t="s">
        <v>61</v>
      </c>
      <c r="B61" s="16"/>
      <c r="D61" s="16"/>
      <c r="G61" s="16"/>
      <c r="J61" s="17"/>
    </row>
    <row r="62" spans="1:10" ht="12.75">
      <c r="A62" s="18" t="s">
        <v>45</v>
      </c>
      <c r="B62" s="19" t="s">
        <v>34</v>
      </c>
      <c r="C62" s="2">
        <v>2</v>
      </c>
      <c r="D62" s="20">
        <v>31.8779</v>
      </c>
      <c r="E62" s="21">
        <v>0</v>
      </c>
      <c r="F62" s="21">
        <v>99.2547</v>
      </c>
      <c r="G62" s="22">
        <f>CENIK!C93*D62*C62</f>
        <v>216.76972</v>
      </c>
      <c r="H62" s="5">
        <f>CENIK!D93*E62*C62</f>
        <v>0</v>
      </c>
      <c r="I62" s="5">
        <f>CENIK!E93*F62*C62</f>
        <v>1488.8205</v>
      </c>
      <c r="J62" s="23">
        <f>G62+H62+I62</f>
        <v>1705.59022</v>
      </c>
    </row>
    <row r="63" spans="1:10" ht="24">
      <c r="A63" s="15" t="s">
        <v>62</v>
      </c>
      <c r="B63" s="16"/>
      <c r="D63" s="16"/>
      <c r="G63" s="16"/>
      <c r="J63" s="17"/>
    </row>
    <row r="64" spans="1:10" ht="12.75">
      <c r="A64" s="18" t="s">
        <v>45</v>
      </c>
      <c r="B64" s="19" t="s">
        <v>34</v>
      </c>
      <c r="C64" s="2">
        <v>2</v>
      </c>
      <c r="D64" s="20">
        <v>233.774</v>
      </c>
      <c r="E64" s="21">
        <v>0</v>
      </c>
      <c r="F64" s="21">
        <v>0</v>
      </c>
      <c r="G64" s="22">
        <f>CENIK!C95*D64*C64</f>
        <v>1589.6632</v>
      </c>
      <c r="H64" s="5">
        <f>CENIK!D95*E64*C64</f>
        <v>0</v>
      </c>
      <c r="I64" s="5">
        <f>CENIK!E95*F64*C64</f>
        <v>0</v>
      </c>
      <c r="J64" s="23">
        <f>G64+H64+I64</f>
        <v>1589.6632</v>
      </c>
    </row>
    <row r="65" spans="1:10" ht="12.75">
      <c r="A65" s="15" t="s">
        <v>65</v>
      </c>
      <c r="B65" s="16"/>
      <c r="D65" s="16"/>
      <c r="G65" s="16"/>
      <c r="J65" s="17"/>
    </row>
    <row r="66" spans="1:10" ht="12.75">
      <c r="A66" s="18" t="s">
        <v>66</v>
      </c>
      <c r="B66" s="19" t="s">
        <v>34</v>
      </c>
      <c r="C66" s="2">
        <v>1</v>
      </c>
      <c r="D66" s="20">
        <v>11992.9</v>
      </c>
      <c r="E66" s="21">
        <v>1031.84</v>
      </c>
      <c r="F66" s="21">
        <v>228.885</v>
      </c>
      <c r="G66" s="22">
        <f>CENIK!C101*D66*C66</f>
        <v>25664.806</v>
      </c>
      <c r="H66" s="5">
        <f>CENIK!D101*E66*C66</f>
        <v>2239.0928</v>
      </c>
      <c r="I66" s="5">
        <f>CENIK!E101*F66*C66</f>
        <v>677.4996</v>
      </c>
      <c r="J66" s="23">
        <f>G66+H66+I66</f>
        <v>28581.3984</v>
      </c>
    </row>
    <row r="67" spans="1:10" ht="12.75">
      <c r="A67" s="18" t="s">
        <v>67</v>
      </c>
      <c r="B67" s="19" t="s">
        <v>34</v>
      </c>
      <c r="C67" s="2">
        <v>5</v>
      </c>
      <c r="D67" s="20">
        <v>11992.9</v>
      </c>
      <c r="E67" s="21">
        <v>1031.84</v>
      </c>
      <c r="F67" s="21">
        <v>228.885</v>
      </c>
      <c r="G67" s="22">
        <f>CENIK!C102*D67*C67</f>
        <v>95943.2</v>
      </c>
      <c r="H67" s="5">
        <f>CENIK!D102*E67*C67</f>
        <v>11298.647999999997</v>
      </c>
      <c r="I67" s="5">
        <f>CENIK!E102*F67*C67</f>
        <v>3181.5014999999994</v>
      </c>
      <c r="J67" s="23">
        <f>G67+H67+I67</f>
        <v>110423.3495</v>
      </c>
    </row>
    <row r="68" spans="1:10" ht="12.75">
      <c r="A68" s="15" t="s">
        <v>68</v>
      </c>
      <c r="B68" s="16"/>
      <c r="D68" s="16"/>
      <c r="G68" s="16"/>
      <c r="J68" s="17"/>
    </row>
    <row r="69" spans="1:10" ht="12.75">
      <c r="A69" s="18" t="s">
        <v>67</v>
      </c>
      <c r="B69" s="19" t="s">
        <v>34</v>
      </c>
      <c r="C69" s="2">
        <v>5</v>
      </c>
      <c r="D69" s="20">
        <v>13463.6</v>
      </c>
      <c r="E69" s="21">
        <v>7390.87</v>
      </c>
      <c r="F69" s="21">
        <v>4797.44</v>
      </c>
      <c r="G69" s="22">
        <f>CENIK!C104*D69*C69</f>
        <v>87513.4</v>
      </c>
      <c r="H69" s="5">
        <f>CENIK!D104*E69*C69</f>
        <v>55431.525</v>
      </c>
      <c r="I69" s="5">
        <f>CENIK!E104*F69*C69</f>
        <v>40778.24</v>
      </c>
      <c r="J69" s="23">
        <f>G69+H69+I69</f>
        <v>183723.16499999998</v>
      </c>
    </row>
    <row r="70" spans="1:10" ht="12.75">
      <c r="A70" s="15" t="s">
        <v>69</v>
      </c>
      <c r="B70" s="16"/>
      <c r="D70" s="16"/>
      <c r="G70" s="16"/>
      <c r="J70" s="17"/>
    </row>
    <row r="71" spans="1:10" ht="12.75">
      <c r="A71" s="18" t="s">
        <v>66</v>
      </c>
      <c r="B71" s="19" t="s">
        <v>10</v>
      </c>
      <c r="C71" s="2">
        <v>1</v>
      </c>
      <c r="D71" s="20">
        <v>1</v>
      </c>
      <c r="E71" s="21">
        <v>0</v>
      </c>
      <c r="F71" s="21">
        <v>0</v>
      </c>
      <c r="G71" s="22">
        <f>CENIK!C106*D71*C71</f>
        <v>3.2</v>
      </c>
      <c r="H71" s="5">
        <f>CENIK!D106*E71*C71</f>
        <v>0</v>
      </c>
      <c r="I71" s="5">
        <f>CENIK!E106*F71*C71</f>
        <v>0</v>
      </c>
      <c r="J71" s="23">
        <f>G71+H71+I71</f>
        <v>3.2</v>
      </c>
    </row>
    <row r="72" spans="1:10" ht="12.75">
      <c r="A72" s="18" t="s">
        <v>70</v>
      </c>
      <c r="B72" s="19" t="s">
        <v>34</v>
      </c>
      <c r="C72" s="2">
        <v>1</v>
      </c>
      <c r="D72" s="20">
        <v>5893.42</v>
      </c>
      <c r="E72" s="21">
        <v>0</v>
      </c>
      <c r="F72" s="21">
        <v>0</v>
      </c>
      <c r="G72" s="22">
        <f>CENIK!C107*D72*C72</f>
        <v>31235.126</v>
      </c>
      <c r="H72" s="5">
        <f>CENIK!D107*E72*C72</f>
        <v>0</v>
      </c>
      <c r="I72" s="5">
        <f>CENIK!E107*F72*C72</f>
        <v>0</v>
      </c>
      <c r="J72" s="23">
        <f>G72+H72+I72</f>
        <v>31235.126</v>
      </c>
    </row>
    <row r="73" spans="1:10" ht="12.75">
      <c r="A73" s="18" t="s">
        <v>67</v>
      </c>
      <c r="B73" s="19" t="s">
        <v>34</v>
      </c>
      <c r="C73" s="2">
        <v>5</v>
      </c>
      <c r="D73" s="20">
        <v>5893.42</v>
      </c>
      <c r="E73" s="21">
        <v>0</v>
      </c>
      <c r="F73" s="21">
        <v>0</v>
      </c>
      <c r="G73" s="22">
        <f>CENIK!C108*D73*C73</f>
        <v>38307.229999999996</v>
      </c>
      <c r="H73" s="5">
        <f>CENIK!D108*E73*C73</f>
        <v>0</v>
      </c>
      <c r="I73" s="5">
        <f>CENIK!E108*F73*C73</f>
        <v>0</v>
      </c>
      <c r="J73" s="23">
        <f>G73+H73+I73</f>
        <v>38307.229999999996</v>
      </c>
    </row>
    <row r="74" spans="1:10" ht="12.75">
      <c r="A74" s="12" t="s">
        <v>112</v>
      </c>
      <c r="B74" s="13"/>
      <c r="C74" s="13"/>
      <c r="D74" s="13"/>
      <c r="E74" s="13"/>
      <c r="F74" s="13"/>
      <c r="G74" s="13"/>
      <c r="H74" s="13"/>
      <c r="I74" s="13"/>
      <c r="J74" s="14"/>
    </row>
    <row r="75" spans="1:10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140625" style="0" bestFit="1" customWidth="1"/>
    <col min="2" max="2" width="23.421875" style="0" customWidth="1"/>
    <col min="7" max="7" width="11.28125" style="0" bestFit="1" customWidth="1"/>
    <col min="8" max="8" width="10.28125" style="0" bestFit="1" customWidth="1"/>
    <col min="10" max="10" width="11.28125" style="0" bestFit="1" customWidth="1"/>
  </cols>
  <sheetData>
    <row r="1" spans="1:10" ht="12.75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SUM(J6:J32)</f>
        <v>54596.95381035314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2</v>
      </c>
      <c r="E9" s="21">
        <v>0</v>
      </c>
      <c r="F9" s="21">
        <v>0</v>
      </c>
      <c r="G9" s="22">
        <f>CENIK!C9*D9*C9</f>
        <v>121</v>
      </c>
      <c r="H9" s="5">
        <f>CENIK!D9*E9*C9</f>
        <v>0</v>
      </c>
      <c r="I9" s="5">
        <f>CENIK!E9*F9*C9</f>
        <v>0</v>
      </c>
      <c r="J9" s="23">
        <f>G9+H9+I9</f>
        <v>121</v>
      </c>
    </row>
    <row r="10" spans="1:10" ht="12.75">
      <c r="A10" s="15" t="s">
        <v>14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2</v>
      </c>
      <c r="E11" s="21">
        <v>0</v>
      </c>
      <c r="F11" s="21">
        <v>0</v>
      </c>
      <c r="G11" s="22">
        <f>CENIK!C15*D11*C11</f>
        <v>121</v>
      </c>
      <c r="H11" s="5">
        <f>CENIK!D15*E11*C11</f>
        <v>0</v>
      </c>
      <c r="I11" s="5">
        <f>CENIK!E15*F11*C11</f>
        <v>0</v>
      </c>
      <c r="J11" s="23">
        <f>G11+H11+I11</f>
        <v>121</v>
      </c>
    </row>
    <row r="12" spans="1:10" ht="12.75">
      <c r="A12" s="15" t="s">
        <v>27</v>
      </c>
      <c r="B12" s="16"/>
      <c r="D12" s="16"/>
      <c r="G12" s="16"/>
      <c r="J12" s="17"/>
    </row>
    <row r="13" spans="1:10" ht="12.75">
      <c r="A13" s="18" t="s">
        <v>28</v>
      </c>
      <c r="B13" s="19" t="s">
        <v>29</v>
      </c>
      <c r="C13" s="2">
        <v>2</v>
      </c>
      <c r="D13" s="20">
        <v>284.692777302417</v>
      </c>
      <c r="E13" s="21">
        <v>0</v>
      </c>
      <c r="F13" s="21">
        <v>0</v>
      </c>
      <c r="G13" s="22">
        <f>CENIK!C39*D13*C13</f>
        <v>22206.03662958853</v>
      </c>
      <c r="H13" s="5">
        <f>CENIK!D39*E13*C13</f>
        <v>0</v>
      </c>
      <c r="I13" s="5">
        <f>CENIK!E39*F13*C13</f>
        <v>0</v>
      </c>
      <c r="J13" s="23">
        <f>G13+H13+I13</f>
        <v>22206.03662958853</v>
      </c>
    </row>
    <row r="14" spans="1:10" ht="12.75">
      <c r="A14" s="15" t="s">
        <v>30</v>
      </c>
      <c r="B14" s="16"/>
      <c r="D14" s="16"/>
      <c r="G14" s="16"/>
      <c r="J14" s="17"/>
    </row>
    <row r="15" spans="1:10" ht="12.75">
      <c r="A15" s="18" t="s">
        <v>28</v>
      </c>
      <c r="B15" s="19" t="s">
        <v>29</v>
      </c>
      <c r="C15" s="2">
        <v>2</v>
      </c>
      <c r="D15" s="20">
        <v>81.6203546251873</v>
      </c>
      <c r="E15" s="21">
        <v>0</v>
      </c>
      <c r="F15" s="21">
        <v>0</v>
      </c>
      <c r="G15" s="22">
        <f>CENIK!C41*D15*C15</f>
        <v>6366.38766076461</v>
      </c>
      <c r="H15" s="5">
        <f>CENIK!D41*E15*C15</f>
        <v>0</v>
      </c>
      <c r="I15" s="5">
        <f>CENIK!E41*F15*C15</f>
        <v>0</v>
      </c>
      <c r="J15" s="23">
        <f>G15+H15+I15</f>
        <v>6366.38766076461</v>
      </c>
    </row>
    <row r="16" spans="1:10" ht="12.75">
      <c r="A16" s="15" t="s">
        <v>37</v>
      </c>
      <c r="B16" s="16"/>
      <c r="D16" s="16"/>
      <c r="G16" s="16"/>
      <c r="J16" s="17"/>
    </row>
    <row r="17" spans="1:10" ht="12.75">
      <c r="A17" s="18" t="s">
        <v>33</v>
      </c>
      <c r="B17" s="19" t="s">
        <v>34</v>
      </c>
      <c r="C17" s="2">
        <v>1</v>
      </c>
      <c r="D17" s="20">
        <v>5.6911</v>
      </c>
      <c r="E17" s="21">
        <v>0</v>
      </c>
      <c r="F17" s="21">
        <v>0</v>
      </c>
      <c r="G17" s="22">
        <f>CENIK!C51*D17*C17</f>
        <v>233.33509999999998</v>
      </c>
      <c r="H17" s="5">
        <f>CENIK!D51*E17*C17</f>
        <v>0</v>
      </c>
      <c r="I17" s="5">
        <f>CENIK!E51*F17*C17</f>
        <v>0</v>
      </c>
      <c r="J17" s="23">
        <f>G17+H17+I17</f>
        <v>233.33509999999998</v>
      </c>
    </row>
    <row r="18" spans="1:10" ht="24">
      <c r="A18" s="15" t="s">
        <v>46</v>
      </c>
      <c r="B18" s="16"/>
      <c r="D18" s="16"/>
      <c r="G18" s="16"/>
      <c r="J18" s="17"/>
    </row>
    <row r="19" spans="1:10" ht="12.75">
      <c r="A19" s="18" t="s">
        <v>45</v>
      </c>
      <c r="B19" s="19" t="s">
        <v>34</v>
      </c>
      <c r="C19" s="2">
        <v>2</v>
      </c>
      <c r="D19" s="20">
        <v>54.3098</v>
      </c>
      <c r="E19" s="21">
        <v>0</v>
      </c>
      <c r="F19" s="21">
        <v>0</v>
      </c>
      <c r="G19" s="22">
        <f>CENIK!C65*D19*C19</f>
        <v>331.28978</v>
      </c>
      <c r="H19" s="5">
        <f>CENIK!D65*E19*C19</f>
        <v>0</v>
      </c>
      <c r="I19" s="5">
        <f>CENIK!E65*F19*C19</f>
        <v>0</v>
      </c>
      <c r="J19" s="23">
        <f>G19+H19+I19</f>
        <v>331.28978</v>
      </c>
    </row>
    <row r="20" spans="1:10" ht="12.75">
      <c r="A20" s="15" t="s">
        <v>49</v>
      </c>
      <c r="B20" s="16"/>
      <c r="D20" s="16"/>
      <c r="G20" s="16"/>
      <c r="J20" s="17"/>
    </row>
    <row r="21" spans="1:10" ht="12.75">
      <c r="A21" s="18" t="s">
        <v>50</v>
      </c>
      <c r="B21" s="19" t="s">
        <v>34</v>
      </c>
      <c r="C21" s="2">
        <v>1</v>
      </c>
      <c r="D21" s="20">
        <v>27.4565</v>
      </c>
      <c r="E21" s="21">
        <v>0</v>
      </c>
      <c r="F21" s="21">
        <v>0</v>
      </c>
      <c r="G21" s="22">
        <f>CENIK!C71*D21*C21</f>
        <v>2965.3019999999997</v>
      </c>
      <c r="H21" s="5">
        <f>CENIK!D71*E21*C21</f>
        <v>0</v>
      </c>
      <c r="I21" s="5">
        <f>CENIK!E71*F21*C21</f>
        <v>0</v>
      </c>
      <c r="J21" s="23">
        <f>G21+H21+I21</f>
        <v>2965.3019999999997</v>
      </c>
    </row>
    <row r="22" spans="1:10" ht="12.75">
      <c r="A22" s="18" t="s">
        <v>51</v>
      </c>
      <c r="B22" s="19" t="s">
        <v>34</v>
      </c>
      <c r="C22" s="2">
        <v>2</v>
      </c>
      <c r="D22" s="20">
        <v>27.4565</v>
      </c>
      <c r="E22" s="21">
        <v>0</v>
      </c>
      <c r="F22" s="21">
        <v>0</v>
      </c>
      <c r="G22" s="22">
        <f>CENIK!C72*D22*C22</f>
        <v>2306.346</v>
      </c>
      <c r="H22" s="5">
        <f>CENIK!D72*E22*C22</f>
        <v>0</v>
      </c>
      <c r="I22" s="5">
        <f>CENIK!E72*F22*C22</f>
        <v>0</v>
      </c>
      <c r="J22" s="23">
        <f>G22+H22+I22</f>
        <v>2306.346</v>
      </c>
    </row>
    <row r="23" spans="1:10" ht="12.75">
      <c r="A23" s="18" t="s">
        <v>52</v>
      </c>
      <c r="B23" s="19" t="s">
        <v>34</v>
      </c>
      <c r="C23" s="2">
        <v>23</v>
      </c>
      <c r="D23" s="20">
        <v>27.4565</v>
      </c>
      <c r="E23" s="21">
        <v>0</v>
      </c>
      <c r="F23" s="21">
        <v>0</v>
      </c>
      <c r="G23" s="22">
        <f>CENIK!C73*D23*C23</f>
        <v>3788.9969999999994</v>
      </c>
      <c r="H23" s="5">
        <f>CENIK!D73*E23*C23</f>
        <v>0</v>
      </c>
      <c r="I23" s="5">
        <f>CENIK!E73*F23*C23</f>
        <v>0</v>
      </c>
      <c r="J23" s="23">
        <f>G23+H23+I23</f>
        <v>3788.9969999999994</v>
      </c>
    </row>
    <row r="24" spans="1:10" ht="12.75">
      <c r="A24" s="15" t="s">
        <v>53</v>
      </c>
      <c r="B24" s="16"/>
      <c r="D24" s="16"/>
      <c r="G24" s="16"/>
      <c r="J24" s="17"/>
    </row>
    <row r="25" spans="1:10" ht="12.75">
      <c r="A25" s="18" t="s">
        <v>50</v>
      </c>
      <c r="B25" s="19" t="s">
        <v>34</v>
      </c>
      <c r="C25" s="2">
        <v>1</v>
      </c>
      <c r="D25" s="20">
        <v>8.43768</v>
      </c>
      <c r="E25" s="21">
        <v>0</v>
      </c>
      <c r="F25" s="21">
        <v>0</v>
      </c>
      <c r="G25" s="22">
        <f>CENIK!C75*D25*C25</f>
        <v>911.26944</v>
      </c>
      <c r="H25" s="5">
        <f>CENIK!D75*E25*C25</f>
        <v>0</v>
      </c>
      <c r="I25" s="5">
        <f>CENIK!E75*F25*C25</f>
        <v>0</v>
      </c>
      <c r="J25" s="23">
        <f>G25+H25+I25</f>
        <v>911.26944</v>
      </c>
    </row>
    <row r="26" spans="1:10" ht="12.75">
      <c r="A26" s="18" t="s">
        <v>51</v>
      </c>
      <c r="B26" s="19" t="s">
        <v>34</v>
      </c>
      <c r="C26" s="2">
        <v>2</v>
      </c>
      <c r="D26" s="20">
        <v>8.43768</v>
      </c>
      <c r="E26" s="21">
        <v>0</v>
      </c>
      <c r="F26" s="21">
        <v>0</v>
      </c>
      <c r="G26" s="22">
        <f>CENIK!C76*D26*C26</f>
        <v>708.76512</v>
      </c>
      <c r="H26" s="5">
        <f>CENIK!D76*E26*C26</f>
        <v>0</v>
      </c>
      <c r="I26" s="5">
        <f>CENIK!E76*F26*C26</f>
        <v>0</v>
      </c>
      <c r="J26" s="23">
        <f>G26+H26+I26</f>
        <v>708.76512</v>
      </c>
    </row>
    <row r="27" spans="1:10" ht="12.75">
      <c r="A27" s="18" t="s">
        <v>52</v>
      </c>
      <c r="B27" s="19" t="s">
        <v>34</v>
      </c>
      <c r="C27" s="2">
        <v>23</v>
      </c>
      <c r="D27" s="20">
        <v>8.43768</v>
      </c>
      <c r="E27" s="21">
        <v>0</v>
      </c>
      <c r="F27" s="21">
        <v>0</v>
      </c>
      <c r="G27" s="22">
        <f>CENIK!C77*D27*C27</f>
        <v>1164.39984</v>
      </c>
      <c r="H27" s="5">
        <f>CENIK!D77*E27*C27</f>
        <v>0</v>
      </c>
      <c r="I27" s="5">
        <f>CENIK!E77*F27*C27</f>
        <v>0</v>
      </c>
      <c r="J27" s="23">
        <f>G27+H27+I27</f>
        <v>1164.39984</v>
      </c>
    </row>
    <row r="28" spans="1:10" ht="12.75">
      <c r="A28" s="15" t="s">
        <v>65</v>
      </c>
      <c r="B28" s="16"/>
      <c r="D28" s="16"/>
      <c r="G28" s="16"/>
      <c r="J28" s="17"/>
    </row>
    <row r="29" spans="1:10" ht="12.75">
      <c r="A29" s="18" t="s">
        <v>66</v>
      </c>
      <c r="B29" s="19" t="s">
        <v>34</v>
      </c>
      <c r="C29" s="2">
        <v>1</v>
      </c>
      <c r="D29" s="20">
        <v>1115.45</v>
      </c>
      <c r="E29" s="21">
        <v>157.177</v>
      </c>
      <c r="F29" s="21">
        <v>0</v>
      </c>
      <c r="G29" s="22">
        <f>CENIK!C101*D29*C29</f>
        <v>2387.063</v>
      </c>
      <c r="H29" s="5">
        <f>CENIK!D101*E29*C29</f>
        <v>341.07408999999996</v>
      </c>
      <c r="I29" s="5">
        <f>CENIK!E101*F29*C29</f>
        <v>0</v>
      </c>
      <c r="J29" s="23">
        <f>G29+H29+I29</f>
        <v>2728.13709</v>
      </c>
    </row>
    <row r="30" spans="1:10" ht="12.75">
      <c r="A30" s="18" t="s">
        <v>67</v>
      </c>
      <c r="B30" s="19" t="s">
        <v>34</v>
      </c>
      <c r="C30" s="2">
        <v>5</v>
      </c>
      <c r="D30" s="20">
        <v>1115.45</v>
      </c>
      <c r="E30" s="21">
        <v>157.177</v>
      </c>
      <c r="F30" s="21">
        <v>0</v>
      </c>
      <c r="G30" s="22">
        <f>CENIK!C102*D30*C30</f>
        <v>8923.600000000002</v>
      </c>
      <c r="H30" s="5">
        <f>CENIK!D102*E30*C30</f>
        <v>1721.08815</v>
      </c>
      <c r="I30" s="5">
        <f>CENIK!E102*F30*C30</f>
        <v>0</v>
      </c>
      <c r="J30" s="23">
        <f>G30+H30+I30</f>
        <v>10644.688150000002</v>
      </c>
    </row>
    <row r="31" spans="1:10" ht="12.75">
      <c r="A31" s="12" t="s">
        <v>112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115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112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Kaderková</cp:lastModifiedBy>
  <dcterms:modified xsi:type="dcterms:W3CDTF">2021-08-02T06:34:55Z</dcterms:modified>
  <cp:category/>
  <cp:version/>
  <cp:contentType/>
  <cp:contentStatus/>
</cp:coreProperties>
</file>