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CENIK" sheetId="1" r:id="rId1"/>
    <sheet name="PLOCHY" sheetId="2" r:id="rId2"/>
    <sheet name="SOUCTY" sheetId="3" r:id="rId3"/>
    <sheet name="Obec - Otovice (1)" sheetId="4" r:id="rId4"/>
    <sheet name="Polní cesta do Božanova (2)" sheetId="5" r:id="rId5"/>
  </sheets>
  <definedNames/>
  <calcPr fullCalcOnLoad="1"/>
</workbook>
</file>

<file path=xl/sharedStrings.xml><?xml version="1.0" encoding="utf-8"?>
<sst xmlns="http://schemas.openxmlformats.org/spreadsheetml/2006/main" count="328" uniqueCount="105">
  <si>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</si>
  <si>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</si>
  <si>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</si>
  <si>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</si>
  <si>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</si>
  <si>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</si>
  <si>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</si>
  <si>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</si>
  <si>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</si>
  <si>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</si>
  <si>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</si>
  <si>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</si>
  <si>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</si>
  <si>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</si>
  <si>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</si>
  <si>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</si>
  <si>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</si>
  <si>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</si>
  <si>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</si>
  <si>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</si>
  <si>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</si>
  <si>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</si>
  <si>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</si>
  <si>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</si>
  <si>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</si>
  <si>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</si>
  <si>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</si>
  <si>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</si>
  <si>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</si>
  <si>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</si>
  <si>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</si>
  <si>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</si>
  <si>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</si>
  <si>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</si>
  <si>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</si>
  <si>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</si>
  <si>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</si>
  <si>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</si>
  <si>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</si>
  <si>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</si>
  <si>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</si>
  <si>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</si>
  <si>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</si>
  <si>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</si>
  <si>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</si>
  <si>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</si>
  <si>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</si>
  <si>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</si>
  <si>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</si>
  <si>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</si>
  <si>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</si>
  <si>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</si>
  <si>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</si>
  <si>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</si>
  <si>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</si>
  <si>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</si>
  <si>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</si>
  <si>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</si>
  <si>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</si>
  <si>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</si>
  <si>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</si>
  <si>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</si>
  <si>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</si>
  <si>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</si>
  <si>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</si>
  <si>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</si>
  <si>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</si>
  <si>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</si>
  <si>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</si>
  <si>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</si>
  <si>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</si>
  <si>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</si>
  <si>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</si>
  <si>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</si>
  <si>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</si>
  <si>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</si>
  <si>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</si>
  <si>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</si>
  <si>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</si>
  <si>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Obec - Otovice</t>
  </si>
  <si>
    <t>Intezitní třída plochy:</t>
  </si>
  <si>
    <t xml:space="preserve">2 - Průměrné nároky na péči </t>
  </si>
  <si>
    <t>množství</t>
  </si>
  <si>
    <t>cena</t>
  </si>
  <si>
    <t>opakování</t>
  </si>
  <si>
    <t>Intenzitní třída 1</t>
  </si>
  <si>
    <t>Intenzitní třída 2</t>
  </si>
  <si>
    <t>Otovice</t>
  </si>
  <si>
    <t>Obec - Otovice</t>
  </si>
  <si>
    <t>10201</t>
  </si>
  <si>
    <t>10202</t>
  </si>
  <si>
    <t>20101</t>
  </si>
  <si>
    <t>20102</t>
  </si>
  <si>
    <t>20301</t>
  </si>
  <si>
    <t>20302</t>
  </si>
  <si>
    <t>20900</t>
  </si>
  <si>
    <t>21800</t>
  </si>
  <si>
    <t>50200</t>
  </si>
  <si>
    <t>50300</t>
  </si>
  <si>
    <t>50400</t>
  </si>
  <si>
    <t>50500</t>
  </si>
  <si>
    <t>Intenzitní třída 3</t>
  </si>
  <si>
    <t>Základní plocha: Polní cesta do Božanova</t>
  </si>
  <si>
    <t>Polní cesta do Božanova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</si>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</sst>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2</xdr:col>
      <xdr:colOff>333375</xdr:colOff>
      <xdr:row>55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67">
      <selection activeCell="A1" sqref="A1:K1"/>
    </sheetView>
  </sheetViews>
  <sheetFormatPr defaultColWidth="9.140625" defaultRowHeight="12.75"/>
  <cols>
    <col min="1" max="1" width="69.8515625" style="0" bestFit="1" customWidth="1"/>
    <col min="2" max="2" width="7.7109375" style="0" bestFit="1" customWidth="1"/>
    <col min="3" max="5" width="8.8515625" style="0" bestFit="1" customWidth="1"/>
    <col min="8" max="8" width="8.00390625" style="0" bestFit="1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8</v>
      </c>
      <c r="G9" s="4">
        <v>4</v>
      </c>
      <c r="H9" s="4">
        <v>0</v>
      </c>
      <c r="I9" s="4">
        <v>8</v>
      </c>
      <c r="J9" s="4">
        <v>4</v>
      </c>
      <c r="K9" s="4">
        <v>0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6</v>
      </c>
      <c r="G11" s="4">
        <v>1</v>
      </c>
      <c r="H11" s="4">
        <v>0</v>
      </c>
      <c r="I11" s="4">
        <v>6</v>
      </c>
      <c r="J11" s="4">
        <v>1</v>
      </c>
      <c r="K11" s="4">
        <v>0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134.43221142478</v>
      </c>
      <c r="G39" s="4">
        <v>0</v>
      </c>
      <c r="H39" s="4">
        <v>0</v>
      </c>
      <c r="I39" s="4">
        <v>268.86442284956</v>
      </c>
      <c r="J39" s="4">
        <v>0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263.71910997854</v>
      </c>
      <c r="G41" s="4">
        <v>106.757446690565</v>
      </c>
      <c r="H41" s="4">
        <v>0</v>
      </c>
      <c r="I41" s="4">
        <v>527.43821995708</v>
      </c>
      <c r="J41" s="4">
        <v>213.51489338113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423.394</v>
      </c>
      <c r="G51" s="4">
        <v>261.37</v>
      </c>
      <c r="H51" s="4">
        <v>325.615</v>
      </c>
      <c r="I51" s="4">
        <v>423.394</v>
      </c>
      <c r="J51" s="4">
        <v>261.37</v>
      </c>
      <c r="K51" s="4">
        <v>325.615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37.5828</v>
      </c>
      <c r="G53" s="4">
        <v>111.397</v>
      </c>
      <c r="H53" s="4">
        <v>0</v>
      </c>
      <c r="I53" s="4">
        <v>37.5828</v>
      </c>
      <c r="J53" s="4">
        <v>111.397</v>
      </c>
      <c r="K53" s="4">
        <v>0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3.74262</v>
      </c>
      <c r="G87" s="4">
        <v>0</v>
      </c>
      <c r="H87" s="4">
        <v>0</v>
      </c>
      <c r="I87" s="4">
        <v>3.74262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3.74262</v>
      </c>
      <c r="G88" s="4">
        <v>0</v>
      </c>
      <c r="H88" s="4">
        <v>0</v>
      </c>
      <c r="I88" s="4">
        <v>7.48524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3.74262</v>
      </c>
      <c r="G89" s="4">
        <v>0</v>
      </c>
      <c r="H89" s="4">
        <v>0</v>
      </c>
      <c r="I89" s="4">
        <v>3.74262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4014.78</v>
      </c>
      <c r="H99" s="4">
        <v>0</v>
      </c>
      <c r="I99" s="4">
        <v>0</v>
      </c>
      <c r="J99" s="4">
        <v>4014.78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5288.33</v>
      </c>
      <c r="G101" s="4">
        <v>347.152</v>
      </c>
      <c r="H101" s="4">
        <v>72.026</v>
      </c>
      <c r="I101" s="4">
        <v>5288.33</v>
      </c>
      <c r="J101" s="4">
        <v>347.152</v>
      </c>
      <c r="K101" s="4">
        <v>72.026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5288.33</v>
      </c>
      <c r="G102" s="4">
        <v>347.152</v>
      </c>
      <c r="H102" s="4">
        <v>72.026</v>
      </c>
      <c r="I102" s="4">
        <v>26441.65</v>
      </c>
      <c r="J102" s="4">
        <v>1735.76</v>
      </c>
      <c r="K102" s="4">
        <v>360.13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33641.5</v>
      </c>
      <c r="G104" s="4">
        <v>11859.3</v>
      </c>
      <c r="H104" s="4">
        <v>1103.99</v>
      </c>
      <c r="I104" s="4">
        <v>168207.5</v>
      </c>
      <c r="J104" s="4">
        <v>59296.5</v>
      </c>
      <c r="K104" s="4">
        <v>5519.95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1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5825.63</v>
      </c>
      <c r="G107" s="4">
        <v>0</v>
      </c>
      <c r="H107" s="4">
        <v>0</v>
      </c>
      <c r="I107" s="4">
        <v>5825.63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5825.63</v>
      </c>
      <c r="G108" s="4">
        <v>0</v>
      </c>
      <c r="H108" s="4">
        <v>0</v>
      </c>
      <c r="I108" s="4">
        <v>29128.15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92.768</v>
      </c>
      <c r="G110" s="4">
        <v>575.964</v>
      </c>
      <c r="H110" s="4">
        <v>501.377</v>
      </c>
      <c r="I110" s="4">
        <v>463.84000000000003</v>
      </c>
      <c r="J110" s="4">
        <v>2879.82</v>
      </c>
      <c r="K110" s="4">
        <v>2506.885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SUM(B6:B7)</f>
        <v>666189.466747323</v>
      </c>
    </row>
    <row r="5" spans="1:2" ht="12.75">
      <c r="A5" s="3" t="s">
        <v>74</v>
      </c>
      <c r="B5" s="1" t="s">
        <v>75</v>
      </c>
    </row>
    <row r="6" spans="1:2" ht="12.75">
      <c r="A6" s="4" t="s">
        <v>88</v>
      </c>
      <c r="B6" s="26">
        <f>'Obec - Otovice (1)'!B3</f>
        <v>666189.466747323</v>
      </c>
    </row>
    <row r="7" spans="1:2" ht="12.75">
      <c r="A7" s="4" t="s">
        <v>103</v>
      </c>
      <c r="B7" s="26">
        <f>'Polní cesta do Božanova (2)'!B3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14.8515625" style="0" customWidth="1"/>
    <col min="4" max="4" width="12.28125" style="0" bestFit="1" customWidth="1"/>
    <col min="6" max="6" width="8.140625" style="0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104</v>
      </c>
      <c r="G1" s="4" t="s">
        <v>78</v>
      </c>
    </row>
    <row r="2" spans="1:7" ht="12.75">
      <c r="A2" s="4" t="s">
        <v>87</v>
      </c>
      <c r="B2" s="4" t="s">
        <v>88</v>
      </c>
      <c r="C2" s="4" t="s">
        <v>89</v>
      </c>
      <c r="D2" s="5">
        <f>SUM('Obec - Otovice (1)'!J9:J9)</f>
        <v>726</v>
      </c>
      <c r="F2" s="4" t="s">
        <v>89</v>
      </c>
      <c r="G2" s="5">
        <f>SUMIF(C2:C13,10201,D2:D13)</f>
        <v>726</v>
      </c>
    </row>
    <row r="3" spans="1:7" ht="12.75">
      <c r="A3" s="4" t="s">
        <v>87</v>
      </c>
      <c r="B3" s="4" t="s">
        <v>88</v>
      </c>
      <c r="C3" s="4" t="s">
        <v>90</v>
      </c>
      <c r="D3" s="5">
        <f>SUM('Obec - Otovice (1)'!J11:J11)</f>
        <v>423.5</v>
      </c>
      <c r="F3" s="4" t="s">
        <v>90</v>
      </c>
      <c r="G3" s="5">
        <f>SUMIF(C2:C13,10202,D2:D13)</f>
        <v>423.5</v>
      </c>
    </row>
    <row r="4" spans="1:7" ht="12.75">
      <c r="A4" s="4" t="s">
        <v>87</v>
      </c>
      <c r="B4" s="4" t="s">
        <v>88</v>
      </c>
      <c r="C4" s="4" t="s">
        <v>91</v>
      </c>
      <c r="D4" s="5">
        <f>SUM('Obec - Otovice (1)'!J13:J13)</f>
        <v>10485.712491132841</v>
      </c>
      <c r="F4" s="4" t="s">
        <v>91</v>
      </c>
      <c r="G4" s="5">
        <f>SUMIF(C2:C13,20101,D2:D13)</f>
        <v>10485.712491132841</v>
      </c>
    </row>
    <row r="5" spans="1:7" ht="12.75">
      <c r="A5" s="4" t="s">
        <v>87</v>
      </c>
      <c r="B5" s="4" t="s">
        <v>88</v>
      </c>
      <c r="C5" s="4" t="s">
        <v>92</v>
      </c>
      <c r="D5" s="5">
        <f>SUM('Obec - Otovice (1)'!J15:J15)</f>
        <v>28897.171420190192</v>
      </c>
      <c r="F5" s="4" t="s">
        <v>92</v>
      </c>
      <c r="G5" s="5">
        <f>SUMIF(C2:C13,20102,D2:D13)</f>
        <v>28897.171420190192</v>
      </c>
    </row>
    <row r="6" spans="1:7" ht="12.75">
      <c r="A6" s="4" t="s">
        <v>87</v>
      </c>
      <c r="B6" s="4" t="s">
        <v>88</v>
      </c>
      <c r="C6" s="4" t="s">
        <v>93</v>
      </c>
      <c r="D6" s="5">
        <f>SUM('Obec - Otovice (1)'!J17:J17)</f>
        <v>41425.539000000004</v>
      </c>
      <c r="F6" s="4" t="s">
        <v>93</v>
      </c>
      <c r="G6" s="5">
        <f>SUMIF(C2:C13,20301,D2:D13)</f>
        <v>41425.539000000004</v>
      </c>
    </row>
    <row r="7" spans="1:7" ht="12.75">
      <c r="A7" s="4" t="s">
        <v>87</v>
      </c>
      <c r="B7" s="4" t="s">
        <v>88</v>
      </c>
      <c r="C7" s="4" t="s">
        <v>94</v>
      </c>
      <c r="D7" s="5">
        <f>SUM('Obec - Otovice (1)'!J19:J19)</f>
        <v>4618.3738</v>
      </c>
      <c r="F7" s="4" t="s">
        <v>94</v>
      </c>
      <c r="G7" s="5">
        <f>SUMIF(C2:C13,20302,D2:D13)</f>
        <v>4618.3738</v>
      </c>
    </row>
    <row r="8" spans="1:7" ht="12.75">
      <c r="A8" s="4" t="s">
        <v>87</v>
      </c>
      <c r="B8" s="4" t="s">
        <v>88</v>
      </c>
      <c r="C8" s="4" t="s">
        <v>95</v>
      </c>
      <c r="D8" s="5">
        <f>SUM('Obec - Otovice (1)'!J21:J23)</f>
        <v>833.8557360000001</v>
      </c>
      <c r="F8" s="4" t="s">
        <v>95</v>
      </c>
      <c r="G8" s="5">
        <f>SUMIF(C2:C13,20900,D2:D13)</f>
        <v>833.8557360000001</v>
      </c>
    </row>
    <row r="9" spans="1:7" ht="12.75">
      <c r="A9" s="4" t="s">
        <v>87</v>
      </c>
      <c r="B9" s="4" t="s">
        <v>88</v>
      </c>
      <c r="C9" s="4" t="s">
        <v>96</v>
      </c>
      <c r="D9" s="5">
        <f>SUM('Obec - Otovice (1)'!J25:J25)</f>
        <v>124458.18000000001</v>
      </c>
      <c r="F9" s="4" t="s">
        <v>96</v>
      </c>
      <c r="G9" s="5">
        <f>SUMIF(C2:C13,21800,D2:D13)</f>
        <v>124458.18000000001</v>
      </c>
    </row>
    <row r="10" spans="1:7" ht="12.75">
      <c r="A10" s="4" t="s">
        <v>87</v>
      </c>
      <c r="B10" s="4" t="s">
        <v>88</v>
      </c>
      <c r="C10" s="4" t="s">
        <v>97</v>
      </c>
      <c r="D10" s="5">
        <f>SUM('Obec - Otovice (1)'!J27:J28)</f>
        <v>59392.6588</v>
      </c>
      <c r="F10" s="4" t="s">
        <v>97</v>
      </c>
      <c r="G10" s="5">
        <f>SUMIF(C2:C13,50200,D2:D13)</f>
        <v>59392.6588</v>
      </c>
    </row>
    <row r="11" spans="1:7" ht="12.75">
      <c r="A11" s="4" t="s">
        <v>87</v>
      </c>
      <c r="B11" s="4" t="s">
        <v>88</v>
      </c>
      <c r="C11" s="4" t="s">
        <v>98</v>
      </c>
      <c r="D11" s="5">
        <f>SUM('Obec - Otovice (1)'!J30:J30)</f>
        <v>316998.415</v>
      </c>
      <c r="F11" s="4" t="s">
        <v>98</v>
      </c>
      <c r="G11" s="5">
        <f>SUMIF(C2:C13,50300,D2:D13)</f>
        <v>316998.415</v>
      </c>
    </row>
    <row r="12" spans="1:7" ht="12.75">
      <c r="A12" s="4" t="s">
        <v>87</v>
      </c>
      <c r="B12" s="4" t="s">
        <v>88</v>
      </c>
      <c r="C12" s="4" t="s">
        <v>99</v>
      </c>
      <c r="D12" s="5">
        <f>SUM('Obec - Otovice (1)'!J32:J34)</f>
        <v>68745.634</v>
      </c>
      <c r="F12" s="4" t="s">
        <v>99</v>
      </c>
      <c r="G12" s="5">
        <f>SUMIF(C2:C13,50400,D2:D13)</f>
        <v>68745.634</v>
      </c>
    </row>
    <row r="13" spans="1:7" ht="12.75">
      <c r="A13" s="4" t="s">
        <v>87</v>
      </c>
      <c r="B13" s="4" t="s">
        <v>88</v>
      </c>
      <c r="C13" s="4" t="s">
        <v>100</v>
      </c>
      <c r="D13" s="5">
        <f>SUM('Obec - Otovice (1)'!J36:J36)</f>
        <v>9184.426500000001</v>
      </c>
      <c r="F13" s="4" t="s">
        <v>100</v>
      </c>
      <c r="G13" s="5">
        <f>SUMIF(C2:C13,50500,D2:D13)</f>
        <v>9184.426500000001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2.28125" style="0" bestFit="1" customWidth="1"/>
    <col min="9" max="9" width="11.28125" style="0" bestFit="1" customWidth="1"/>
    <col min="10" max="10" width="12.28125" style="0" bestFit="1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SUM(J6:J38)</f>
        <v>666189.466747323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8</v>
      </c>
      <c r="E9" s="21">
        <v>4</v>
      </c>
      <c r="F9" s="21">
        <v>0</v>
      </c>
      <c r="G9" s="22">
        <f>CENIK!C9*D9*C9</f>
        <v>484</v>
      </c>
      <c r="H9" s="5">
        <f>CENIK!D9*E9*C9</f>
        <v>242</v>
      </c>
      <c r="I9" s="5">
        <f>CENIK!E9*F9*C9</f>
        <v>0</v>
      </c>
      <c r="J9" s="23">
        <f>G9+H9+I9</f>
        <v>726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6</v>
      </c>
      <c r="E11" s="21">
        <v>1</v>
      </c>
      <c r="F11" s="21">
        <v>0</v>
      </c>
      <c r="G11" s="22">
        <f>CENIK!C11*D11*C11</f>
        <v>363</v>
      </c>
      <c r="H11" s="5">
        <f>CENIK!D11*E11*C11</f>
        <v>60.5</v>
      </c>
      <c r="I11" s="5">
        <f>CENIK!E11*F11*C11</f>
        <v>0</v>
      </c>
      <c r="J11" s="23">
        <f>G11+H11+I11</f>
        <v>423.5</v>
      </c>
    </row>
    <row r="12" spans="1:10" ht="12.75">
      <c r="A12" s="15" t="s">
        <v>27</v>
      </c>
      <c r="B12" s="16"/>
      <c r="D12" s="16"/>
      <c r="G12" s="16"/>
      <c r="J12" s="17"/>
    </row>
    <row r="13" spans="1:10" ht="12.75">
      <c r="A13" s="18" t="s">
        <v>28</v>
      </c>
      <c r="B13" s="19" t="s">
        <v>29</v>
      </c>
      <c r="C13" s="2">
        <v>2</v>
      </c>
      <c r="D13" s="20">
        <v>134.43221142478</v>
      </c>
      <c r="E13" s="21">
        <v>0</v>
      </c>
      <c r="F13" s="21">
        <v>0</v>
      </c>
      <c r="G13" s="22">
        <f>CENIK!C39*D13*C13</f>
        <v>10485.712491132841</v>
      </c>
      <c r="H13" s="5">
        <f>CENIK!D39*E13*C13</f>
        <v>0</v>
      </c>
      <c r="I13" s="5">
        <f>CENIK!E39*F13*C13</f>
        <v>0</v>
      </c>
      <c r="J13" s="23">
        <f>G13+H13+I13</f>
        <v>10485.712491132841</v>
      </c>
    </row>
    <row r="14" spans="1:10" ht="12.75">
      <c r="A14" s="15" t="s">
        <v>30</v>
      </c>
      <c r="B14" s="16"/>
      <c r="D14" s="16"/>
      <c r="G14" s="16"/>
      <c r="J14" s="17"/>
    </row>
    <row r="15" spans="1:10" ht="12.75">
      <c r="A15" s="18" t="s">
        <v>28</v>
      </c>
      <c r="B15" s="19" t="s">
        <v>29</v>
      </c>
      <c r="C15" s="2">
        <v>2</v>
      </c>
      <c r="D15" s="20">
        <v>263.71910997854</v>
      </c>
      <c r="E15" s="21">
        <v>106.757446690565</v>
      </c>
      <c r="F15" s="21">
        <v>0</v>
      </c>
      <c r="G15" s="22">
        <f>CENIK!C41*D15*C15</f>
        <v>20570.090578326122</v>
      </c>
      <c r="H15" s="5">
        <f>CENIK!D41*E15*C15</f>
        <v>8327.08084186407</v>
      </c>
      <c r="I15" s="5">
        <f>CENIK!E41*F15*C15</f>
        <v>0</v>
      </c>
      <c r="J15" s="23">
        <f>G15+H15+I15</f>
        <v>28897.171420190192</v>
      </c>
    </row>
    <row r="16" spans="1:10" ht="12.75">
      <c r="A16" s="15" t="s">
        <v>37</v>
      </c>
      <c r="B16" s="16"/>
      <c r="D16" s="16"/>
      <c r="G16" s="16"/>
      <c r="J16" s="17"/>
    </row>
    <row r="17" spans="1:10" ht="12.75">
      <c r="A17" s="18" t="s">
        <v>33</v>
      </c>
      <c r="B17" s="19" t="s">
        <v>34</v>
      </c>
      <c r="C17" s="2">
        <v>1</v>
      </c>
      <c r="D17" s="20">
        <v>423.394</v>
      </c>
      <c r="E17" s="21">
        <v>261.37</v>
      </c>
      <c r="F17" s="21">
        <v>325.615</v>
      </c>
      <c r="G17" s="22">
        <f>CENIK!C51*D17*C17</f>
        <v>17359.154</v>
      </c>
      <c r="H17" s="5">
        <f>CENIK!D51*E17*C17</f>
        <v>10716.17</v>
      </c>
      <c r="I17" s="5">
        <f>CENIK!E51*F17*C17</f>
        <v>13350.215</v>
      </c>
      <c r="J17" s="23">
        <f>G17+H17+I17</f>
        <v>41425.539000000004</v>
      </c>
    </row>
    <row r="18" spans="1:10" ht="12.75">
      <c r="A18" s="15" t="s">
        <v>38</v>
      </c>
      <c r="B18" s="16"/>
      <c r="D18" s="16"/>
      <c r="G18" s="16"/>
      <c r="J18" s="17"/>
    </row>
    <row r="19" spans="1:10" ht="12.75">
      <c r="A19" s="18" t="s">
        <v>33</v>
      </c>
      <c r="B19" s="19" t="s">
        <v>34</v>
      </c>
      <c r="C19" s="2">
        <v>1</v>
      </c>
      <c r="D19" s="20">
        <v>37.5828</v>
      </c>
      <c r="E19" s="21">
        <v>111.397</v>
      </c>
      <c r="F19" s="21">
        <v>0</v>
      </c>
      <c r="G19" s="22">
        <f>CENIK!C53*D19*C19</f>
        <v>1165.0668</v>
      </c>
      <c r="H19" s="5">
        <f>CENIK!D53*E19*C19</f>
        <v>3453.3070000000002</v>
      </c>
      <c r="I19" s="5">
        <f>CENIK!E53*F19*C19</f>
        <v>0</v>
      </c>
      <c r="J19" s="23">
        <f>G19+H19+I19</f>
        <v>4618.3738</v>
      </c>
    </row>
    <row r="20" spans="1:10" ht="12.75">
      <c r="A20" s="15" t="s">
        <v>56</v>
      </c>
      <c r="B20" s="16"/>
      <c r="D20" s="16"/>
      <c r="G20" s="16"/>
      <c r="J20" s="17"/>
    </row>
    <row r="21" spans="1:10" ht="12.75">
      <c r="A21" s="18" t="s">
        <v>57</v>
      </c>
      <c r="B21" s="19" t="s">
        <v>34</v>
      </c>
      <c r="C21" s="2">
        <v>1</v>
      </c>
      <c r="D21" s="20">
        <v>3.74262</v>
      </c>
      <c r="E21" s="21">
        <v>0</v>
      </c>
      <c r="F21" s="21">
        <v>0</v>
      </c>
      <c r="G21" s="22">
        <f>CENIK!C87*D21*C21</f>
        <v>56.1393</v>
      </c>
      <c r="H21" s="5">
        <f>CENIK!D87*E21*C21</f>
        <v>0</v>
      </c>
      <c r="I21" s="5">
        <f>CENIK!E87*F21*C21</f>
        <v>0</v>
      </c>
      <c r="J21" s="23">
        <f>G21+H21+I21</f>
        <v>56.1393</v>
      </c>
    </row>
    <row r="22" spans="1:10" ht="24">
      <c r="A22" s="18" t="s">
        <v>58</v>
      </c>
      <c r="B22" s="19" t="s">
        <v>34</v>
      </c>
      <c r="C22" s="2">
        <v>2</v>
      </c>
      <c r="D22" s="20">
        <v>3.74262</v>
      </c>
      <c r="E22" s="21">
        <v>0</v>
      </c>
      <c r="F22" s="21">
        <v>0</v>
      </c>
      <c r="G22" s="22">
        <f>CENIK!C88*D22*C22</f>
        <v>740.290236</v>
      </c>
      <c r="H22" s="5">
        <f>CENIK!D88*E22*C22</f>
        <v>0</v>
      </c>
      <c r="I22" s="5">
        <f>CENIK!E88*F22*C22</f>
        <v>0</v>
      </c>
      <c r="J22" s="23">
        <f>G22+H22+I22</f>
        <v>740.290236</v>
      </c>
    </row>
    <row r="23" spans="1:10" ht="12.75">
      <c r="A23" s="18" t="s">
        <v>59</v>
      </c>
      <c r="B23" s="19" t="s">
        <v>34</v>
      </c>
      <c r="C23" s="2">
        <v>1</v>
      </c>
      <c r="D23" s="20">
        <v>3.74262</v>
      </c>
      <c r="E23" s="21">
        <v>0</v>
      </c>
      <c r="F23" s="21">
        <v>0</v>
      </c>
      <c r="G23" s="22">
        <f>CENIK!C89*D23*C23</f>
        <v>37.4262</v>
      </c>
      <c r="H23" s="5">
        <f>CENIK!D89*E23*C23</f>
        <v>0</v>
      </c>
      <c r="I23" s="5">
        <f>CENIK!E89*F23*C23</f>
        <v>0</v>
      </c>
      <c r="J23" s="23">
        <f>G23+H23+I23</f>
        <v>37.4262</v>
      </c>
    </row>
    <row r="24" spans="1:10" ht="12.75">
      <c r="A24" s="15" t="s">
        <v>64</v>
      </c>
      <c r="B24" s="16"/>
      <c r="D24" s="16"/>
      <c r="G24" s="16"/>
      <c r="J24" s="17"/>
    </row>
    <row r="25" spans="1:10" ht="12.75">
      <c r="A25" s="18" t="s">
        <v>33</v>
      </c>
      <c r="B25" s="19" t="s">
        <v>34</v>
      </c>
      <c r="C25" s="2">
        <v>1</v>
      </c>
      <c r="D25" s="20">
        <v>0</v>
      </c>
      <c r="E25" s="21">
        <v>4014.78</v>
      </c>
      <c r="F25" s="21">
        <v>0</v>
      </c>
      <c r="G25" s="22">
        <f>CENIK!C99*D25*C25</f>
        <v>0</v>
      </c>
      <c r="H25" s="5">
        <f>CENIK!D99*E25*C25</f>
        <v>124458.18000000001</v>
      </c>
      <c r="I25" s="5">
        <f>CENIK!E99*F25*C25</f>
        <v>0</v>
      </c>
      <c r="J25" s="23">
        <f>G25+H25+I25</f>
        <v>124458.18000000001</v>
      </c>
    </row>
    <row r="26" spans="1:10" ht="12.75">
      <c r="A26" s="15" t="s">
        <v>65</v>
      </c>
      <c r="B26" s="16"/>
      <c r="D26" s="16"/>
      <c r="G26" s="16"/>
      <c r="J26" s="17"/>
    </row>
    <row r="27" spans="1:10" ht="12.75">
      <c r="A27" s="18" t="s">
        <v>66</v>
      </c>
      <c r="B27" s="19" t="s">
        <v>34</v>
      </c>
      <c r="C27" s="2">
        <v>1</v>
      </c>
      <c r="D27" s="20">
        <v>5288.33</v>
      </c>
      <c r="E27" s="21">
        <v>347.152</v>
      </c>
      <c r="F27" s="21">
        <v>72.026</v>
      </c>
      <c r="G27" s="22">
        <f>CENIK!C101*D27*C27</f>
        <v>11317.0262</v>
      </c>
      <c r="H27" s="5">
        <f>CENIK!D101*E27*C27</f>
        <v>753.31984</v>
      </c>
      <c r="I27" s="5">
        <f>CENIK!E101*F27*C27</f>
        <v>213.19696</v>
      </c>
      <c r="J27" s="23">
        <f>G27+H27+I27</f>
        <v>12283.543</v>
      </c>
    </row>
    <row r="28" spans="1:10" ht="12.75">
      <c r="A28" s="18" t="s">
        <v>67</v>
      </c>
      <c r="B28" s="19" t="s">
        <v>34</v>
      </c>
      <c r="C28" s="2">
        <v>5</v>
      </c>
      <c r="D28" s="20">
        <v>5288.33</v>
      </c>
      <c r="E28" s="21">
        <v>347.152</v>
      </c>
      <c r="F28" s="21">
        <v>72.026</v>
      </c>
      <c r="G28" s="22">
        <f>CENIK!C102*D28*C28</f>
        <v>42306.64</v>
      </c>
      <c r="H28" s="5">
        <f>CENIK!D102*E28*C28</f>
        <v>3801.3144</v>
      </c>
      <c r="I28" s="5">
        <f>CENIK!E102*F28*C28</f>
        <v>1001.1613999999998</v>
      </c>
      <c r="J28" s="23">
        <f>G28+H28+I28</f>
        <v>47109.1158</v>
      </c>
    </row>
    <row r="29" spans="1:10" ht="12.75">
      <c r="A29" s="15" t="s">
        <v>68</v>
      </c>
      <c r="B29" s="16"/>
      <c r="D29" s="16"/>
      <c r="G29" s="16"/>
      <c r="J29" s="17"/>
    </row>
    <row r="30" spans="1:10" ht="12.75">
      <c r="A30" s="18" t="s">
        <v>67</v>
      </c>
      <c r="B30" s="19" t="s">
        <v>34</v>
      </c>
      <c r="C30" s="2">
        <v>5</v>
      </c>
      <c r="D30" s="20">
        <v>33641.5</v>
      </c>
      <c r="E30" s="21">
        <v>11859.3</v>
      </c>
      <c r="F30" s="21">
        <v>1103.99</v>
      </c>
      <c r="G30" s="22">
        <f>CENIK!C104*D30*C30</f>
        <v>218669.75000000003</v>
      </c>
      <c r="H30" s="5">
        <f>CENIK!D104*E30*C30</f>
        <v>88944.74999999999</v>
      </c>
      <c r="I30" s="5">
        <f>CENIK!E104*F30*C30</f>
        <v>9383.914999999999</v>
      </c>
      <c r="J30" s="23">
        <f>G30+H30+I30</f>
        <v>316998.415</v>
      </c>
    </row>
    <row r="31" spans="1:10" ht="12.75">
      <c r="A31" s="15" t="s">
        <v>69</v>
      </c>
      <c r="B31" s="16"/>
      <c r="D31" s="16"/>
      <c r="G31" s="16"/>
      <c r="J31" s="17"/>
    </row>
    <row r="32" spans="1:10" ht="12.75">
      <c r="A32" s="18" t="s">
        <v>66</v>
      </c>
      <c r="B32" s="19" t="s">
        <v>10</v>
      </c>
      <c r="C32" s="2">
        <v>1</v>
      </c>
      <c r="D32" s="20">
        <v>1</v>
      </c>
      <c r="E32" s="21">
        <v>0</v>
      </c>
      <c r="F32" s="21">
        <v>0</v>
      </c>
      <c r="G32" s="22">
        <f>CENIK!C106*D32*C32</f>
        <v>3.2</v>
      </c>
      <c r="H32" s="5">
        <f>CENIK!D106*E32*C32</f>
        <v>0</v>
      </c>
      <c r="I32" s="5">
        <f>CENIK!E106*F32*C32</f>
        <v>0</v>
      </c>
      <c r="J32" s="23">
        <f>G32+H32+I32</f>
        <v>3.2</v>
      </c>
    </row>
    <row r="33" spans="1:10" ht="12.75">
      <c r="A33" s="18" t="s">
        <v>70</v>
      </c>
      <c r="B33" s="19" t="s">
        <v>34</v>
      </c>
      <c r="C33" s="2">
        <v>1</v>
      </c>
      <c r="D33" s="20">
        <v>5825.63</v>
      </c>
      <c r="E33" s="21">
        <v>0</v>
      </c>
      <c r="F33" s="21">
        <v>0</v>
      </c>
      <c r="G33" s="22">
        <f>CENIK!C107*D33*C33</f>
        <v>30875.839</v>
      </c>
      <c r="H33" s="5">
        <f>CENIK!D107*E33*C33</f>
        <v>0</v>
      </c>
      <c r="I33" s="5">
        <f>CENIK!E107*F33*C33</f>
        <v>0</v>
      </c>
      <c r="J33" s="23">
        <f>G33+H33+I33</f>
        <v>30875.839</v>
      </c>
    </row>
    <row r="34" spans="1:10" ht="12.75">
      <c r="A34" s="18" t="s">
        <v>67</v>
      </c>
      <c r="B34" s="19" t="s">
        <v>34</v>
      </c>
      <c r="C34" s="2">
        <v>5</v>
      </c>
      <c r="D34" s="20">
        <v>5825.63</v>
      </c>
      <c r="E34" s="21">
        <v>0</v>
      </c>
      <c r="F34" s="21">
        <v>0</v>
      </c>
      <c r="G34" s="22">
        <f>CENIK!C108*D34*C34</f>
        <v>37866.595</v>
      </c>
      <c r="H34" s="5">
        <f>CENIK!D108*E34*C34</f>
        <v>0</v>
      </c>
      <c r="I34" s="5">
        <f>CENIK!E108*F34*C34</f>
        <v>0</v>
      </c>
      <c r="J34" s="23">
        <f>G34+H34+I34</f>
        <v>37866.595</v>
      </c>
    </row>
    <row r="35" spans="1:10" ht="12.75">
      <c r="A35" s="15" t="s">
        <v>71</v>
      </c>
      <c r="B35" s="16"/>
      <c r="D35" s="16"/>
      <c r="G35" s="16"/>
      <c r="J35" s="17"/>
    </row>
    <row r="36" spans="1:10" ht="12.75">
      <c r="A36" s="18" t="s">
        <v>67</v>
      </c>
      <c r="B36" s="19" t="s">
        <v>34</v>
      </c>
      <c r="C36" s="2">
        <v>5</v>
      </c>
      <c r="D36" s="20">
        <v>92.768</v>
      </c>
      <c r="E36" s="21">
        <v>575.964</v>
      </c>
      <c r="F36" s="21">
        <v>501.377</v>
      </c>
      <c r="G36" s="22">
        <f>CENIK!C110*D36*C36</f>
        <v>602.992</v>
      </c>
      <c r="H36" s="5">
        <f>CENIK!D110*E36*C36</f>
        <v>4319.7300000000005</v>
      </c>
      <c r="I36" s="5">
        <f>CENIK!E110*F36*C36</f>
        <v>4261.7045</v>
      </c>
      <c r="J36" s="23">
        <f>G36+H36+I36</f>
        <v>9184.426500000001</v>
      </c>
    </row>
    <row r="37" spans="1:10" ht="12.75">
      <c r="A37" s="12" t="s">
        <v>101</v>
      </c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101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2021-08-02T06:50:03Z</dcterms:modified>
  <cp:category/>
  <cp:version/>
  <cp:contentType/>
  <cp:contentStatus/>
</cp:coreProperties>
</file>